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-120" yWindow="-120" windowWidth="29040" windowHeight="15840" tabRatio="773" activeTab="12"/>
  </bookViews>
  <sheets>
    <sheet name="1 день" sheetId="17" r:id="rId1"/>
    <sheet name="2 день" sheetId="18" r:id="rId2"/>
    <sheet name="3 день" sheetId="19" r:id="rId3"/>
    <sheet name="4 день" sheetId="20" r:id="rId4"/>
    <sheet name="5 день" sheetId="21" r:id="rId5"/>
    <sheet name="6 день" sheetId="22" r:id="rId6"/>
    <sheet name="7 день" sheetId="23" r:id="rId7"/>
    <sheet name="8 день" sheetId="24" r:id="rId8"/>
    <sheet name="9 день" sheetId="26" r:id="rId9"/>
    <sheet name="10 день" sheetId="25" r:id="rId10"/>
    <sheet name="Накопительная" sheetId="15" r:id="rId11"/>
    <sheet name="Ценность" sheetId="16" r:id="rId12"/>
    <sheet name="Сетка" sheetId="14" r:id="rId13"/>
  </sheets>
  <definedNames>
    <definedName name="_xlnm.Print_Area" localSheetId="0">'1 день'!$B$1:$O$116</definedName>
    <definedName name="_xlnm.Print_Area" localSheetId="9">'10 день'!$B$1:$O$120</definedName>
    <definedName name="_xlnm.Print_Area" localSheetId="1">'2 день'!$B$1:$O$72</definedName>
    <definedName name="_xlnm.Print_Area" localSheetId="2">'3 день'!$B$1:$O$92</definedName>
    <definedName name="_xlnm.Print_Area" localSheetId="3">'4 день'!$B$1:$O$94</definedName>
    <definedName name="_xlnm.Print_Area" localSheetId="4">'5 день'!$B$1:$O$101</definedName>
    <definedName name="_xlnm.Print_Area" localSheetId="5">'6 день'!$B$1:$O$98</definedName>
    <definedName name="_xlnm.Print_Area" localSheetId="6">'7 день'!$B$1:$O$90</definedName>
    <definedName name="_xlnm.Print_Area" localSheetId="7">'8 день'!$A$1:$O$116</definedName>
    <definedName name="_xlnm.Print_Area" localSheetId="8">'9 день'!$B$1:$O$107</definedName>
    <definedName name="_xlnm.Print_Area" localSheetId="10">Накопительная!$A$1:$O$31</definedName>
    <definedName name="_xlnm.Print_Area" localSheetId="12">Сетка!$C$2:$L$27</definedName>
    <definedName name="_xlnm.Print_Area" localSheetId="11">Ценность!$B$1:$L$16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4" l="1"/>
  <c r="L26" i="14"/>
  <c r="L25" i="14"/>
  <c r="L24" i="14"/>
  <c r="L23" i="14"/>
  <c r="L18" i="14"/>
  <c r="L17" i="14"/>
  <c r="L16" i="14"/>
  <c r="L15" i="14"/>
  <c r="L14" i="14"/>
  <c r="L10" i="14"/>
  <c r="L6" i="14"/>
  <c r="L5" i="14"/>
  <c r="L4" i="14"/>
  <c r="K26" i="14"/>
  <c r="K25" i="14"/>
  <c r="K24" i="14"/>
  <c r="K23" i="14"/>
  <c r="K18" i="14"/>
  <c r="K17" i="14"/>
  <c r="K16" i="14"/>
  <c r="K15" i="14"/>
  <c r="K14" i="14"/>
  <c r="D11" i="14"/>
  <c r="K11" i="14"/>
  <c r="K10" i="14"/>
  <c r="K7" i="14"/>
  <c r="K6" i="14"/>
  <c r="K5" i="14"/>
  <c r="K4" i="14"/>
  <c r="J26" i="14"/>
  <c r="J25" i="14"/>
  <c r="J24" i="14"/>
  <c r="J23" i="14"/>
  <c r="J19" i="14"/>
  <c r="J18" i="14"/>
  <c r="J17" i="14"/>
  <c r="J16" i="14"/>
  <c r="J15" i="14"/>
  <c r="J14" i="14"/>
  <c r="J10" i="14"/>
  <c r="J6" i="14"/>
  <c r="J5" i="14"/>
  <c r="J4" i="14"/>
  <c r="I25" i="14"/>
  <c r="I24" i="14"/>
  <c r="I23" i="14"/>
  <c r="I17" i="14"/>
  <c r="I16" i="14"/>
  <c r="I15" i="14"/>
  <c r="I14" i="14"/>
  <c r="I10" i="14"/>
  <c r="I6" i="14"/>
  <c r="I8" i="14"/>
  <c r="I7" i="14"/>
  <c r="I5" i="14"/>
  <c r="I4" i="14"/>
  <c r="H25" i="14"/>
  <c r="H24" i="14"/>
  <c r="H23" i="14"/>
  <c r="H19" i="14"/>
  <c r="H18" i="14"/>
  <c r="H17" i="14"/>
  <c r="H16" i="14"/>
  <c r="H15" i="14"/>
  <c r="H14" i="14"/>
  <c r="H10" i="14"/>
  <c r="H7" i="14"/>
  <c r="H6" i="14"/>
  <c r="H5" i="14"/>
  <c r="H4" i="14"/>
  <c r="G26" i="14"/>
  <c r="G25" i="14"/>
  <c r="G24" i="14"/>
  <c r="G23" i="14"/>
  <c r="G19" i="14"/>
  <c r="G18" i="14"/>
  <c r="G17" i="14"/>
  <c r="G16" i="14"/>
  <c r="G15" i="14"/>
  <c r="G14" i="14"/>
  <c r="G10" i="14"/>
  <c r="G8" i="14"/>
  <c r="G7" i="14"/>
  <c r="G6" i="14"/>
  <c r="G5" i="14"/>
  <c r="G4" i="14"/>
  <c r="F24" i="14"/>
  <c r="F23" i="14"/>
  <c r="F18" i="14"/>
  <c r="F17" i="14"/>
  <c r="F16" i="14"/>
  <c r="F15" i="14"/>
  <c r="F14" i="14"/>
  <c r="F10" i="14"/>
  <c r="F7" i="14"/>
  <c r="F6" i="14"/>
  <c r="F5" i="14"/>
  <c r="F4" i="14"/>
  <c r="E25" i="14"/>
  <c r="E24" i="14"/>
  <c r="E23" i="14"/>
  <c r="E19" i="14"/>
  <c r="E18" i="14"/>
  <c r="E17" i="14"/>
  <c r="E16" i="14"/>
  <c r="E15" i="14"/>
  <c r="E14" i="14"/>
  <c r="E10" i="14"/>
  <c r="E7" i="14"/>
  <c r="E6" i="14"/>
  <c r="E5" i="14"/>
  <c r="E4" i="14"/>
  <c r="C5" i="14"/>
  <c r="M17" i="15" l="1"/>
  <c r="I80" i="24" l="1"/>
  <c r="J18" i="15"/>
  <c r="I61" i="23"/>
  <c r="I74" i="22" l="1"/>
  <c r="G23" i="22"/>
  <c r="H23" i="22"/>
  <c r="J23" i="22"/>
  <c r="K23" i="22"/>
  <c r="L23" i="22"/>
  <c r="M23" i="22"/>
  <c r="N23" i="22"/>
  <c r="O23" i="22"/>
  <c r="F23" i="22"/>
  <c r="I60" i="19"/>
  <c r="F16" i="15"/>
  <c r="F28" i="15"/>
  <c r="L24" i="15"/>
  <c r="G23" i="26"/>
  <c r="H23" i="26"/>
  <c r="J23" i="26"/>
  <c r="K23" i="26"/>
  <c r="L23" i="26"/>
  <c r="M23" i="26"/>
  <c r="N23" i="26"/>
  <c r="O23" i="26"/>
  <c r="F23" i="26"/>
  <c r="I25" i="26"/>
  <c r="I23" i="26" s="1"/>
  <c r="E24" i="15"/>
  <c r="G21" i="18"/>
  <c r="H21" i="18"/>
  <c r="I21" i="18"/>
  <c r="J21" i="18"/>
  <c r="K21" i="18"/>
  <c r="L21" i="18"/>
  <c r="M21" i="18"/>
  <c r="N21" i="18"/>
  <c r="O21" i="18"/>
  <c r="F21" i="18"/>
  <c r="I78" i="19"/>
  <c r="M11" i="15"/>
  <c r="G85" i="25"/>
  <c r="H85" i="25"/>
  <c r="J85" i="25"/>
  <c r="K85" i="25"/>
  <c r="L85" i="25"/>
  <c r="M85" i="25"/>
  <c r="N85" i="25"/>
  <c r="O85" i="25"/>
  <c r="F85" i="25"/>
  <c r="M6" i="15"/>
  <c r="G79" i="26"/>
  <c r="H79" i="26"/>
  <c r="J79" i="26"/>
  <c r="K79" i="26"/>
  <c r="L79" i="26"/>
  <c r="M79" i="26"/>
  <c r="N79" i="26"/>
  <c r="O79" i="26"/>
  <c r="F79" i="26"/>
  <c r="L17" i="15"/>
  <c r="I106" i="26"/>
  <c r="G14" i="15"/>
  <c r="G73" i="20"/>
  <c r="H73" i="20"/>
  <c r="J73" i="20"/>
  <c r="K73" i="20"/>
  <c r="L73" i="20"/>
  <c r="M73" i="20"/>
  <c r="N73" i="20"/>
  <c r="O73" i="20"/>
  <c r="F73" i="20"/>
  <c r="I93" i="20"/>
  <c r="D10" i="16" l="1"/>
  <c r="D12" i="16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" i="15"/>
  <c r="E28" i="15" l="1"/>
  <c r="D28" i="15"/>
  <c r="D27" i="15"/>
  <c r="E26" i="15"/>
  <c r="D3" i="15"/>
  <c r="E3" i="15"/>
  <c r="D27" i="17"/>
  <c r="C27" i="17"/>
  <c r="I23" i="17"/>
  <c r="D20" i="18"/>
  <c r="C20" i="18"/>
  <c r="I16" i="18"/>
  <c r="D5" i="15" l="1"/>
  <c r="D19" i="15"/>
  <c r="D18" i="15"/>
  <c r="D22" i="15"/>
  <c r="D12" i="15"/>
  <c r="D13" i="15"/>
  <c r="C95" i="17"/>
  <c r="C94" i="17"/>
  <c r="C92" i="17"/>
  <c r="C91" i="17"/>
  <c r="C90" i="17"/>
  <c r="C89" i="17"/>
  <c r="D6" i="15"/>
  <c r="G7" i="17"/>
  <c r="H7" i="17"/>
  <c r="J7" i="17"/>
  <c r="K7" i="17"/>
  <c r="L7" i="17"/>
  <c r="M7" i="17"/>
  <c r="N7" i="17"/>
  <c r="O7" i="17"/>
  <c r="F7" i="17"/>
  <c r="I9" i="17"/>
  <c r="D11" i="15"/>
  <c r="N31" i="15"/>
  <c r="I19" i="17"/>
  <c r="M5" i="15"/>
  <c r="F23" i="15"/>
  <c r="F13" i="15"/>
  <c r="F17" i="15"/>
  <c r="G62" i="19"/>
  <c r="H62" i="19"/>
  <c r="J62" i="19"/>
  <c r="K62" i="19"/>
  <c r="L62" i="19"/>
  <c r="M62" i="19"/>
  <c r="N62" i="19"/>
  <c r="O62" i="19"/>
  <c r="F62" i="19"/>
  <c r="G7" i="18"/>
  <c r="H7" i="18"/>
  <c r="J7" i="18"/>
  <c r="K7" i="18"/>
  <c r="L7" i="18"/>
  <c r="M7" i="18"/>
  <c r="N7" i="18"/>
  <c r="O7" i="18"/>
  <c r="F7" i="18"/>
  <c r="J11" i="15"/>
  <c r="G7" i="23"/>
  <c r="H7" i="23"/>
  <c r="J7" i="23"/>
  <c r="K7" i="23"/>
  <c r="L7" i="23"/>
  <c r="M7" i="23"/>
  <c r="N7" i="23"/>
  <c r="O7" i="23"/>
  <c r="F7" i="23"/>
  <c r="I16" i="23"/>
  <c r="J28" i="15"/>
  <c r="J25" i="15"/>
  <c r="J7" i="15"/>
  <c r="J13" i="15"/>
  <c r="J17" i="15"/>
  <c r="K27" i="15"/>
  <c r="K28" i="15"/>
  <c r="K22" i="15"/>
  <c r="K19" i="15"/>
  <c r="K18" i="15"/>
  <c r="K3" i="15"/>
  <c r="K25" i="15"/>
  <c r="J22" i="15"/>
  <c r="J19" i="15"/>
  <c r="K17" i="15"/>
  <c r="K13" i="15"/>
  <c r="G7" i="24"/>
  <c r="H7" i="24"/>
  <c r="J7" i="24"/>
  <c r="K7" i="24"/>
  <c r="L7" i="24"/>
  <c r="M7" i="24"/>
  <c r="N7" i="24"/>
  <c r="O7" i="24"/>
  <c r="F7" i="24"/>
  <c r="D21" i="24"/>
  <c r="C21" i="24"/>
  <c r="I17" i="24"/>
  <c r="D15" i="24"/>
  <c r="C15" i="24"/>
  <c r="I11" i="24"/>
  <c r="I8" i="24"/>
  <c r="I7" i="24" s="1"/>
  <c r="D15" i="23"/>
  <c r="C15" i="23"/>
  <c r="I11" i="23"/>
  <c r="I10" i="23"/>
  <c r="I9" i="23"/>
  <c r="I8" i="23"/>
  <c r="C54" i="26"/>
  <c r="C53" i="26"/>
  <c r="I52" i="26"/>
  <c r="G13" i="15"/>
  <c r="I49" i="21"/>
  <c r="M3" i="15"/>
  <c r="F27" i="15"/>
  <c r="F22" i="15"/>
  <c r="F21" i="15"/>
  <c r="F18" i="15"/>
  <c r="F11" i="15"/>
  <c r="F6" i="15"/>
  <c r="F5" i="15"/>
  <c r="F3" i="15"/>
  <c r="G7" i="19"/>
  <c r="H7" i="19"/>
  <c r="J7" i="19"/>
  <c r="K7" i="19"/>
  <c r="L7" i="19"/>
  <c r="M7" i="19"/>
  <c r="N7" i="19"/>
  <c r="O7" i="19"/>
  <c r="F7" i="19"/>
  <c r="D21" i="19"/>
  <c r="C21" i="19"/>
  <c r="I17" i="19"/>
  <c r="D14" i="19"/>
  <c r="C14" i="19"/>
  <c r="I10" i="19"/>
  <c r="I9" i="19"/>
  <c r="I8" i="19"/>
  <c r="L3" i="15"/>
  <c r="M23" i="15"/>
  <c r="M18" i="15"/>
  <c r="M28" i="15"/>
  <c r="M19" i="15"/>
  <c r="M4" i="15"/>
  <c r="M22" i="15"/>
  <c r="G7" i="25"/>
  <c r="H7" i="25"/>
  <c r="J7" i="25"/>
  <c r="K7" i="25"/>
  <c r="L7" i="25"/>
  <c r="M7" i="25"/>
  <c r="N7" i="25"/>
  <c r="O7" i="25"/>
  <c r="F7" i="25"/>
  <c r="D29" i="25"/>
  <c r="C29" i="25"/>
  <c r="I26" i="25"/>
  <c r="I12" i="25"/>
  <c r="I8" i="25"/>
  <c r="E13" i="15"/>
  <c r="G11" i="15"/>
  <c r="G7" i="20"/>
  <c r="H7" i="20"/>
  <c r="J7" i="20"/>
  <c r="K7" i="20"/>
  <c r="L7" i="20"/>
  <c r="M7" i="20"/>
  <c r="N7" i="20"/>
  <c r="O7" i="20"/>
  <c r="F7" i="20"/>
  <c r="J5" i="15"/>
  <c r="L22" i="15"/>
  <c r="L12" i="15"/>
  <c r="I90" i="26"/>
  <c r="I7" i="25" l="1"/>
  <c r="I7" i="19"/>
  <c r="I7" i="23"/>
  <c r="M21" i="15"/>
  <c r="I106" i="25"/>
  <c r="M29" i="15"/>
  <c r="I114" i="25"/>
  <c r="I74" i="20"/>
  <c r="L11" i="15"/>
  <c r="L18" i="15"/>
  <c r="G7" i="26"/>
  <c r="H7" i="26"/>
  <c r="J7" i="26"/>
  <c r="K7" i="26"/>
  <c r="L7" i="26"/>
  <c r="M7" i="26"/>
  <c r="N7" i="26"/>
  <c r="O7" i="26"/>
  <c r="F7" i="26"/>
  <c r="I9" i="26"/>
  <c r="I8" i="26"/>
  <c r="H15" i="15"/>
  <c r="H28" i="15"/>
  <c r="I96" i="21"/>
  <c r="H3" i="15"/>
  <c r="H21" i="15" l="1"/>
  <c r="H23" i="15"/>
  <c r="H22" i="15"/>
  <c r="H9" i="15"/>
  <c r="F20" i="15"/>
  <c r="M25" i="15" l="1"/>
  <c r="M16" i="15"/>
  <c r="M13" i="15"/>
  <c r="M12" i="15"/>
  <c r="M10" i="15"/>
  <c r="M7" i="15"/>
  <c r="L28" i="15"/>
  <c r="L26" i="15"/>
  <c r="L23" i="15"/>
  <c r="L21" i="15"/>
  <c r="L19" i="15"/>
  <c r="L14" i="15"/>
  <c r="L13" i="15"/>
  <c r="L9" i="15"/>
  <c r="L7" i="15"/>
  <c r="K30" i="15"/>
  <c r="K23" i="15"/>
  <c r="K21" i="15"/>
  <c r="K14" i="15"/>
  <c r="K11" i="15"/>
  <c r="K12" i="15"/>
  <c r="K10" i="15"/>
  <c r="K7" i="15"/>
  <c r="K6" i="15"/>
  <c r="N6" i="15" s="1"/>
  <c r="K5" i="15"/>
  <c r="J21" i="15"/>
  <c r="J15" i="15"/>
  <c r="J16" i="15"/>
  <c r="J14" i="15"/>
  <c r="J12" i="15"/>
  <c r="J8" i="15"/>
  <c r="J4" i="15"/>
  <c r="I30" i="15"/>
  <c r="I28" i="15"/>
  <c r="I26" i="15"/>
  <c r="I24" i="15"/>
  <c r="I23" i="15"/>
  <c r="I22" i="15"/>
  <c r="I21" i="15"/>
  <c r="I19" i="15"/>
  <c r="I18" i="15"/>
  <c r="I17" i="15"/>
  <c r="I15" i="15"/>
  <c r="I14" i="15"/>
  <c r="I13" i="15"/>
  <c r="I12" i="15"/>
  <c r="I11" i="15"/>
  <c r="I10" i="15"/>
  <c r="I7" i="15"/>
  <c r="I3" i="15"/>
  <c r="H29" i="15"/>
  <c r="N29" i="15" s="1"/>
  <c r="H25" i="15"/>
  <c r="H20" i="15"/>
  <c r="N20" i="15" s="1"/>
  <c r="H19" i="15"/>
  <c r="H18" i="15"/>
  <c r="H17" i="15"/>
  <c r="H16" i="15"/>
  <c r="H7" i="15"/>
  <c r="H14" i="15"/>
  <c r="H13" i="15"/>
  <c r="H12" i="15"/>
  <c r="H11" i="15"/>
  <c r="F10" i="15"/>
  <c r="H5" i="15"/>
  <c r="G16" i="15"/>
  <c r="G28" i="15"/>
  <c r="G26" i="15"/>
  <c r="G24" i="15"/>
  <c r="G23" i="15"/>
  <c r="G22" i="15"/>
  <c r="G19" i="15"/>
  <c r="G18" i="15"/>
  <c r="G17" i="15"/>
  <c r="G15" i="15"/>
  <c r="G12" i="15"/>
  <c r="G8" i="15"/>
  <c r="G3" i="15"/>
  <c r="G5" i="15"/>
  <c r="F30" i="15"/>
  <c r="F24" i="15"/>
  <c r="F19" i="15"/>
  <c r="F12" i="15"/>
  <c r="F9" i="15"/>
  <c r="F7" i="15"/>
  <c r="N27" i="15"/>
  <c r="E23" i="15"/>
  <c r="E22" i="15"/>
  <c r="E21" i="15"/>
  <c r="E19" i="15"/>
  <c r="E18" i="15"/>
  <c r="N18" i="15" s="1"/>
  <c r="E17" i="15"/>
  <c r="E14" i="15"/>
  <c r="E15" i="15"/>
  <c r="E11" i="15"/>
  <c r="E12" i="15"/>
  <c r="E8" i="15"/>
  <c r="E5" i="15"/>
  <c r="E4" i="15"/>
  <c r="N4" i="15" s="1"/>
  <c r="N26" i="15"/>
  <c r="D24" i="15"/>
  <c r="D23" i="15"/>
  <c r="D21" i="15"/>
  <c r="D17" i="15"/>
  <c r="D15" i="15"/>
  <c r="D14" i="15"/>
  <c r="D7" i="15"/>
  <c r="G26" i="26"/>
  <c r="H26" i="26"/>
  <c r="J26" i="26"/>
  <c r="K26" i="26"/>
  <c r="L26" i="26"/>
  <c r="M26" i="26"/>
  <c r="N26" i="26"/>
  <c r="O26" i="26"/>
  <c r="F26" i="26"/>
  <c r="C64" i="26"/>
  <c r="C63" i="26"/>
  <c r="C62" i="26"/>
  <c r="C61" i="26"/>
  <c r="G7" i="22"/>
  <c r="H7" i="22"/>
  <c r="J7" i="22"/>
  <c r="K7" i="22"/>
  <c r="L7" i="22"/>
  <c r="M7" i="22"/>
  <c r="N7" i="22"/>
  <c r="O7" i="22"/>
  <c r="F7" i="22"/>
  <c r="G24" i="18"/>
  <c r="H24" i="18"/>
  <c r="J24" i="18"/>
  <c r="K24" i="18"/>
  <c r="L24" i="18"/>
  <c r="M24" i="18"/>
  <c r="N24" i="18"/>
  <c r="O24" i="18"/>
  <c r="F24" i="18"/>
  <c r="C52" i="18"/>
  <c r="C51" i="18"/>
  <c r="C50" i="18"/>
  <c r="C49" i="18"/>
  <c r="C48" i="18"/>
  <c r="C47" i="18"/>
  <c r="I85" i="17"/>
  <c r="G30" i="17"/>
  <c r="H30" i="17"/>
  <c r="J30" i="17"/>
  <c r="K30" i="17"/>
  <c r="L30" i="17"/>
  <c r="M30" i="17"/>
  <c r="N30" i="17"/>
  <c r="O30" i="17"/>
  <c r="F30" i="17"/>
  <c r="I10" i="17"/>
  <c r="D13" i="20"/>
  <c r="C13" i="20"/>
  <c r="I10" i="20"/>
  <c r="I47" i="25"/>
  <c r="I98" i="25"/>
  <c r="I86" i="25"/>
  <c r="G24" i="23"/>
  <c r="H24" i="23"/>
  <c r="J24" i="23"/>
  <c r="K24" i="23"/>
  <c r="L24" i="23"/>
  <c r="M24" i="23"/>
  <c r="N24" i="23"/>
  <c r="O24" i="23"/>
  <c r="F24" i="23"/>
  <c r="I25" i="23"/>
  <c r="I24" i="23" s="1"/>
  <c r="G19" i="21"/>
  <c r="H19" i="21"/>
  <c r="J19" i="21"/>
  <c r="K19" i="21"/>
  <c r="L19" i="21"/>
  <c r="M19" i="21"/>
  <c r="N19" i="21"/>
  <c r="O19" i="21"/>
  <c r="F19" i="21"/>
  <c r="I20" i="21"/>
  <c r="I19" i="21" s="1"/>
  <c r="I85" i="20"/>
  <c r="I73" i="20" s="1"/>
  <c r="D24" i="14"/>
  <c r="D23" i="14"/>
  <c r="D17" i="14"/>
  <c r="D16" i="14"/>
  <c r="D15" i="14"/>
  <c r="D14" i="14"/>
  <c r="D10" i="14"/>
  <c r="D7" i="14"/>
  <c r="D6" i="14"/>
  <c r="D5" i="14"/>
  <c r="D4" i="14"/>
  <c r="I101" i="26"/>
  <c r="G21" i="20"/>
  <c r="H21" i="20"/>
  <c r="J21" i="20"/>
  <c r="K21" i="20"/>
  <c r="L21" i="20"/>
  <c r="M21" i="20"/>
  <c r="N21" i="20"/>
  <c r="O21" i="20"/>
  <c r="F21" i="20"/>
  <c r="I22" i="20"/>
  <c r="I21" i="20" s="1"/>
  <c r="D13" i="22"/>
  <c r="C13" i="22"/>
  <c r="I10" i="22"/>
  <c r="I24" i="22"/>
  <c r="I25" i="24"/>
  <c r="I82" i="25"/>
  <c r="I32" i="25"/>
  <c r="G22" i="24"/>
  <c r="H22" i="24"/>
  <c r="J22" i="24"/>
  <c r="K22" i="24"/>
  <c r="L22" i="24"/>
  <c r="M22" i="24"/>
  <c r="N22" i="24"/>
  <c r="O22" i="24"/>
  <c r="F22" i="24"/>
  <c r="I23" i="24"/>
  <c r="I22" i="24" s="1"/>
  <c r="G76" i="22"/>
  <c r="H76" i="22"/>
  <c r="J76" i="22"/>
  <c r="K76" i="22"/>
  <c r="L76" i="22"/>
  <c r="M76" i="22"/>
  <c r="N76" i="22"/>
  <c r="O76" i="22"/>
  <c r="F76" i="22"/>
  <c r="D90" i="22"/>
  <c r="C90" i="22"/>
  <c r="I87" i="22"/>
  <c r="D20" i="22"/>
  <c r="C20" i="22"/>
  <c r="I16" i="22"/>
  <c r="N10" i="15" l="1"/>
  <c r="N9" i="15"/>
  <c r="N25" i="15"/>
  <c r="N22" i="15"/>
  <c r="N28" i="15"/>
  <c r="N8" i="15"/>
  <c r="N15" i="15"/>
  <c r="N16" i="15"/>
  <c r="O16" i="15" s="1"/>
  <c r="N5" i="15"/>
  <c r="N17" i="15"/>
  <c r="N13" i="15"/>
  <c r="N30" i="15"/>
  <c r="N23" i="15"/>
  <c r="N24" i="15"/>
  <c r="N12" i="15"/>
  <c r="N11" i="15"/>
  <c r="N19" i="15"/>
  <c r="N14" i="15"/>
  <c r="N21" i="15"/>
  <c r="N7" i="15"/>
  <c r="G24" i="19" l="1"/>
  <c r="H24" i="19"/>
  <c r="J24" i="19"/>
  <c r="K24" i="19"/>
  <c r="L24" i="19"/>
  <c r="M24" i="19"/>
  <c r="N24" i="19"/>
  <c r="O24" i="19"/>
  <c r="F24" i="19"/>
  <c r="I9" i="22"/>
  <c r="I8" i="22"/>
  <c r="I43" i="18"/>
  <c r="D88" i="23"/>
  <c r="D77" i="23"/>
  <c r="J3" i="15" s="1"/>
  <c r="I7" i="22" l="1"/>
  <c r="I82" i="21"/>
  <c r="I110" i="25"/>
  <c r="I83" i="25"/>
  <c r="F33" i="25"/>
  <c r="G33" i="25"/>
  <c r="H33" i="25"/>
  <c r="J33" i="25"/>
  <c r="K33" i="25"/>
  <c r="L33" i="25"/>
  <c r="M33" i="25"/>
  <c r="N33" i="25"/>
  <c r="O33" i="25"/>
  <c r="I51" i="25"/>
  <c r="I34" i="25"/>
  <c r="I80" i="26"/>
  <c r="I79" i="26" s="1"/>
  <c r="I59" i="26"/>
  <c r="C32" i="26"/>
  <c r="C31" i="26"/>
  <c r="C30" i="26"/>
  <c r="C29" i="26"/>
  <c r="C34" i="26"/>
  <c r="C33" i="26"/>
  <c r="C47" i="26"/>
  <c r="C46" i="26"/>
  <c r="C45" i="26"/>
  <c r="C44" i="26"/>
  <c r="I43" i="26"/>
  <c r="I85" i="25" l="1"/>
  <c r="I24" i="26"/>
  <c r="D22" i="26"/>
  <c r="C22" i="26"/>
  <c r="I18" i="26"/>
  <c r="C12" i="26"/>
  <c r="I10" i="26"/>
  <c r="U14" i="26"/>
  <c r="I7" i="26" l="1"/>
  <c r="G82" i="24"/>
  <c r="H82" i="24"/>
  <c r="J82" i="24"/>
  <c r="K82" i="24"/>
  <c r="L82" i="24"/>
  <c r="M82" i="24"/>
  <c r="N82" i="24"/>
  <c r="O82" i="24"/>
  <c r="F82" i="24"/>
  <c r="I98" i="24"/>
  <c r="I110" i="24"/>
  <c r="I75" i="24"/>
  <c r="G24" i="24"/>
  <c r="H24" i="24"/>
  <c r="J24" i="24"/>
  <c r="K24" i="24"/>
  <c r="L24" i="24"/>
  <c r="M24" i="24"/>
  <c r="N24" i="24"/>
  <c r="O24" i="24"/>
  <c r="F24" i="24"/>
  <c r="C53" i="24"/>
  <c r="C52" i="24"/>
  <c r="C50" i="24"/>
  <c r="C49" i="24"/>
  <c r="I48" i="24"/>
  <c r="C42" i="24"/>
  <c r="C41" i="24"/>
  <c r="I40" i="24"/>
  <c r="I8" i="21" l="1"/>
  <c r="G7" i="21"/>
  <c r="H7" i="21"/>
  <c r="J7" i="21"/>
  <c r="K7" i="21"/>
  <c r="L7" i="21"/>
  <c r="M7" i="21"/>
  <c r="N7" i="21"/>
  <c r="O7" i="21"/>
  <c r="F7" i="21"/>
  <c r="I36" i="22" l="1"/>
  <c r="G63" i="23"/>
  <c r="H63" i="23"/>
  <c r="J63" i="23"/>
  <c r="K63" i="23"/>
  <c r="L63" i="23"/>
  <c r="M63" i="23"/>
  <c r="N63" i="23"/>
  <c r="O63" i="23"/>
  <c r="F63" i="23"/>
  <c r="I89" i="23"/>
  <c r="I79" i="23"/>
  <c r="G26" i="23"/>
  <c r="H26" i="23"/>
  <c r="J26" i="23"/>
  <c r="K26" i="23"/>
  <c r="L26" i="23"/>
  <c r="M26" i="23"/>
  <c r="N26" i="23"/>
  <c r="O26" i="23"/>
  <c r="F26" i="23"/>
  <c r="I56" i="23"/>
  <c r="I42" i="23"/>
  <c r="C29" i="23"/>
  <c r="C35" i="23"/>
  <c r="C34" i="23"/>
  <c r="C33" i="23"/>
  <c r="C32" i="23"/>
  <c r="C31" i="23"/>
  <c r="C30" i="23"/>
  <c r="I27" i="23"/>
  <c r="I93" i="22" l="1"/>
  <c r="G81" i="21" l="1"/>
  <c r="H81" i="21"/>
  <c r="J81" i="21"/>
  <c r="K81" i="21"/>
  <c r="L81" i="21"/>
  <c r="M81" i="21"/>
  <c r="N81" i="21"/>
  <c r="O81" i="21"/>
  <c r="F81" i="21"/>
  <c r="I100" i="21"/>
  <c r="I88" i="21"/>
  <c r="I79" i="21"/>
  <c r="G21" i="21"/>
  <c r="H21" i="21"/>
  <c r="J21" i="21"/>
  <c r="K21" i="21"/>
  <c r="L21" i="21"/>
  <c r="M21" i="21"/>
  <c r="N21" i="21"/>
  <c r="O21" i="21"/>
  <c r="F21" i="21"/>
  <c r="I80" i="21"/>
  <c r="I64" i="21"/>
  <c r="I81" i="21" l="1"/>
  <c r="C61" i="21" l="1"/>
  <c r="C60" i="21"/>
  <c r="C59" i="21"/>
  <c r="C58" i="21"/>
  <c r="I57" i="21"/>
  <c r="I40" i="21" l="1"/>
  <c r="C44" i="21"/>
  <c r="C43" i="21"/>
  <c r="I14" i="21"/>
  <c r="I13" i="21" l="1"/>
  <c r="I12" i="21"/>
  <c r="I11" i="21" l="1"/>
  <c r="I7" i="21" s="1"/>
  <c r="C10" i="16" s="1"/>
  <c r="I84" i="25"/>
  <c r="I69" i="25"/>
  <c r="I31" i="25"/>
  <c r="E15" i="16" s="1"/>
  <c r="F15" i="16" s="1"/>
  <c r="O31" i="25"/>
  <c r="N31" i="25"/>
  <c r="M31" i="25"/>
  <c r="L31" i="25"/>
  <c r="K31" i="25"/>
  <c r="J31" i="25"/>
  <c r="H31" i="25"/>
  <c r="G31" i="25"/>
  <c r="F31" i="25"/>
  <c r="I78" i="26"/>
  <c r="I70" i="26"/>
  <c r="I27" i="26"/>
  <c r="E14" i="16"/>
  <c r="F14" i="16" s="1"/>
  <c r="C14" i="16"/>
  <c r="D14" i="16" s="1"/>
  <c r="I115" i="24"/>
  <c r="I83" i="24"/>
  <c r="I81" i="24"/>
  <c r="I69" i="24"/>
  <c r="I57" i="24"/>
  <c r="E13" i="16"/>
  <c r="C13" i="16"/>
  <c r="D13" i="16" s="1"/>
  <c r="I64" i="23"/>
  <c r="I62" i="23"/>
  <c r="I38" i="23"/>
  <c r="E12" i="16"/>
  <c r="F12" i="16" s="1"/>
  <c r="C12" i="16"/>
  <c r="I77" i="22"/>
  <c r="I75" i="22"/>
  <c r="I69" i="22"/>
  <c r="I61" i="22"/>
  <c r="I51" i="22"/>
  <c r="I42" i="22"/>
  <c r="O21" i="22"/>
  <c r="N21" i="22"/>
  <c r="M21" i="22"/>
  <c r="L21" i="22"/>
  <c r="K21" i="22"/>
  <c r="J21" i="22"/>
  <c r="I21" i="22"/>
  <c r="E11" i="16" s="1"/>
  <c r="F11" i="16" s="1"/>
  <c r="H21" i="22"/>
  <c r="G21" i="22"/>
  <c r="F21" i="22"/>
  <c r="C11" i="16"/>
  <c r="D11" i="16" s="1"/>
  <c r="O101" i="21"/>
  <c r="N101" i="21"/>
  <c r="M101" i="21"/>
  <c r="L101" i="21"/>
  <c r="K101" i="21"/>
  <c r="J101" i="21"/>
  <c r="H101" i="21"/>
  <c r="G101" i="21"/>
  <c r="F101" i="21"/>
  <c r="I74" i="21"/>
  <c r="C30" i="21"/>
  <c r="C29" i="21"/>
  <c r="C26" i="21"/>
  <c r="C25" i="21"/>
  <c r="C24" i="21"/>
  <c r="C23" i="21"/>
  <c r="I22" i="21"/>
  <c r="E10" i="16"/>
  <c r="F10" i="16" s="1"/>
  <c r="I23" i="22" l="1"/>
  <c r="F13" i="16"/>
  <c r="I63" i="23"/>
  <c r="I12" i="16" s="1"/>
  <c r="J12" i="16" s="1"/>
  <c r="I26" i="26"/>
  <c r="G14" i="16" s="1"/>
  <c r="H14" i="16" s="1"/>
  <c r="I76" i="22"/>
  <c r="I11" i="16" s="1"/>
  <c r="I26" i="23"/>
  <c r="G12" i="16" s="1"/>
  <c r="H12" i="16" s="1"/>
  <c r="I82" i="24"/>
  <c r="G11" i="16"/>
  <c r="H11" i="16" s="1"/>
  <c r="I33" i="25"/>
  <c r="H120" i="25"/>
  <c r="C15" i="16"/>
  <c r="D15" i="16" s="1"/>
  <c r="L120" i="25"/>
  <c r="F120" i="25"/>
  <c r="K120" i="25"/>
  <c r="O120" i="25"/>
  <c r="G120" i="25"/>
  <c r="M120" i="25"/>
  <c r="J120" i="25"/>
  <c r="N120" i="25"/>
  <c r="L107" i="26"/>
  <c r="H107" i="26"/>
  <c r="J107" i="26"/>
  <c r="N107" i="26"/>
  <c r="F107" i="26"/>
  <c r="K107" i="26"/>
  <c r="O107" i="26"/>
  <c r="G107" i="26"/>
  <c r="M107" i="26"/>
  <c r="I24" i="24"/>
  <c r="G13" i="16" s="1"/>
  <c r="L116" i="24"/>
  <c r="H116" i="24"/>
  <c r="M116" i="24"/>
  <c r="J116" i="24"/>
  <c r="N116" i="24"/>
  <c r="F116" i="24"/>
  <c r="K116" i="24"/>
  <c r="O116" i="24"/>
  <c r="G116" i="24"/>
  <c r="L90" i="23"/>
  <c r="H90" i="23"/>
  <c r="G90" i="23"/>
  <c r="M90" i="23"/>
  <c r="J90" i="23"/>
  <c r="N90" i="23"/>
  <c r="F90" i="23"/>
  <c r="K90" i="23"/>
  <c r="O90" i="23"/>
  <c r="H98" i="22"/>
  <c r="L98" i="22"/>
  <c r="F98" i="22"/>
  <c r="K98" i="22"/>
  <c r="O98" i="22"/>
  <c r="G98" i="22"/>
  <c r="M98" i="22"/>
  <c r="J98" i="22"/>
  <c r="N98" i="22"/>
  <c r="I21" i="21"/>
  <c r="G10" i="16" s="1"/>
  <c r="H10" i="16" s="1"/>
  <c r="H13" i="16" l="1"/>
  <c r="J11" i="16"/>
  <c r="I120" i="25"/>
  <c r="K15" i="16" s="1"/>
  <c r="L15" i="16" s="1"/>
  <c r="I15" i="16"/>
  <c r="J15" i="16" s="1"/>
  <c r="G15" i="16"/>
  <c r="H15" i="16" s="1"/>
  <c r="I107" i="26"/>
  <c r="K14" i="16" s="1"/>
  <c r="L14" i="16" s="1"/>
  <c r="I14" i="16"/>
  <c r="J14" i="16" s="1"/>
  <c r="I116" i="24"/>
  <c r="K13" i="16" s="1"/>
  <c r="L13" i="16" s="1"/>
  <c r="I13" i="16"/>
  <c r="J13" i="16" s="1"/>
  <c r="I90" i="23"/>
  <c r="K12" i="16" s="1"/>
  <c r="L12" i="16" s="1"/>
  <c r="I98" i="22"/>
  <c r="K11" i="16" s="1"/>
  <c r="L11" i="16" s="1"/>
  <c r="I101" i="21"/>
  <c r="K10" i="16" s="1"/>
  <c r="L10" i="16" s="1"/>
  <c r="I10" i="16"/>
  <c r="J10" i="16" l="1"/>
  <c r="I67" i="20"/>
  <c r="C62" i="20"/>
  <c r="C61" i="20"/>
  <c r="G23" i="20"/>
  <c r="H23" i="20"/>
  <c r="J23" i="20"/>
  <c r="K23" i="20"/>
  <c r="L23" i="20"/>
  <c r="M23" i="20"/>
  <c r="N23" i="20"/>
  <c r="O23" i="20"/>
  <c r="F23" i="20"/>
  <c r="C52" i="20"/>
  <c r="C51" i="20"/>
  <c r="C49" i="20"/>
  <c r="C48" i="20"/>
  <c r="C41" i="20"/>
  <c r="C40" i="20"/>
  <c r="I47" i="20"/>
  <c r="C34" i="20"/>
  <c r="C33" i="20"/>
  <c r="C31" i="20"/>
  <c r="C30" i="20"/>
  <c r="C29" i="20"/>
  <c r="C28" i="20"/>
  <c r="I24" i="20"/>
  <c r="I9" i="20"/>
  <c r="I72" i="20"/>
  <c r="I56" i="20"/>
  <c r="I39" i="20"/>
  <c r="E9" i="16"/>
  <c r="F9" i="16" s="1"/>
  <c r="D20" i="20"/>
  <c r="C20" i="20"/>
  <c r="I16" i="20"/>
  <c r="I8" i="20"/>
  <c r="I7" i="20" s="1"/>
  <c r="I43" i="19"/>
  <c r="C33" i="19"/>
  <c r="C32" i="19"/>
  <c r="C30" i="19"/>
  <c r="C29" i="19"/>
  <c r="C28" i="19"/>
  <c r="C27" i="19"/>
  <c r="C9" i="16" l="1"/>
  <c r="I9" i="16"/>
  <c r="J9" i="16" s="1"/>
  <c r="I23" i="20"/>
  <c r="G9" i="16" s="1"/>
  <c r="H9" i="16" s="1"/>
  <c r="M94" i="20"/>
  <c r="L94" i="20"/>
  <c r="F94" i="20"/>
  <c r="K94" i="20"/>
  <c r="O94" i="20"/>
  <c r="H94" i="20"/>
  <c r="G94" i="20"/>
  <c r="J94" i="20"/>
  <c r="N94" i="20"/>
  <c r="D9" i="16" l="1"/>
  <c r="I94" i="20"/>
  <c r="K9" i="16" s="1"/>
  <c r="L9" i="16" s="1"/>
  <c r="I10" i="18" l="1"/>
  <c r="G62" i="18" l="1"/>
  <c r="H62" i="18"/>
  <c r="J62" i="18"/>
  <c r="K62" i="18"/>
  <c r="L62" i="18"/>
  <c r="M62" i="18"/>
  <c r="N62" i="18"/>
  <c r="O62" i="18"/>
  <c r="F62" i="18"/>
  <c r="C25" i="14" l="1"/>
  <c r="C24" i="14"/>
  <c r="C23" i="14"/>
  <c r="C19" i="14"/>
  <c r="C18" i="14"/>
  <c r="C17" i="14"/>
  <c r="C16" i="14"/>
  <c r="C15" i="14"/>
  <c r="C14" i="14"/>
  <c r="C10" i="14"/>
  <c r="C7" i="14"/>
  <c r="C6" i="14"/>
  <c r="C4" i="14"/>
  <c r="I86" i="19"/>
  <c r="I63" i="19"/>
  <c r="I61" i="19"/>
  <c r="I54" i="19"/>
  <c r="I47" i="19"/>
  <c r="I39" i="19"/>
  <c r="I25" i="19"/>
  <c r="I22" i="19"/>
  <c r="E8" i="16" s="1"/>
  <c r="O22" i="19"/>
  <c r="N22" i="19"/>
  <c r="M22" i="19"/>
  <c r="L22" i="19"/>
  <c r="K22" i="19"/>
  <c r="J22" i="19"/>
  <c r="H22" i="19"/>
  <c r="G22" i="19"/>
  <c r="F22" i="19"/>
  <c r="I9" i="18"/>
  <c r="I71" i="18"/>
  <c r="I63" i="18"/>
  <c r="I61" i="18"/>
  <c r="I57" i="18"/>
  <c r="I37" i="18"/>
  <c r="I25" i="18"/>
  <c r="I22" i="18"/>
  <c r="E7" i="16" s="1"/>
  <c r="F7" i="16" s="1"/>
  <c r="D13" i="18"/>
  <c r="C13" i="18"/>
  <c r="I8" i="18"/>
  <c r="G87" i="17"/>
  <c r="H87" i="17"/>
  <c r="J87" i="17"/>
  <c r="K87" i="17"/>
  <c r="L87" i="17"/>
  <c r="M87" i="17"/>
  <c r="N87" i="17"/>
  <c r="O87" i="17"/>
  <c r="F87" i="17"/>
  <c r="I104" i="17"/>
  <c r="I71" i="17"/>
  <c r="C76" i="17"/>
  <c r="D61" i="17"/>
  <c r="C61" i="17"/>
  <c r="C59" i="17"/>
  <c r="C58" i="17"/>
  <c r="C57" i="17"/>
  <c r="C56" i="17"/>
  <c r="C43" i="17"/>
  <c r="C42" i="17"/>
  <c r="C40" i="17"/>
  <c r="C39" i="17"/>
  <c r="C38" i="17"/>
  <c r="C37" i="17"/>
  <c r="I8" i="17"/>
  <c r="I7" i="17" s="1"/>
  <c r="F8" i="16" l="1"/>
  <c r="I62" i="19"/>
  <c r="I8" i="16"/>
  <c r="J8" i="16" s="1"/>
  <c r="I7" i="18"/>
  <c r="C7" i="16" s="1"/>
  <c r="D7" i="16" s="1"/>
  <c r="I24" i="18"/>
  <c r="G7" i="16" s="1"/>
  <c r="I24" i="19"/>
  <c r="G8" i="16" s="1"/>
  <c r="H8" i="16" s="1"/>
  <c r="C8" i="16"/>
  <c r="D8" i="16" s="1"/>
  <c r="L92" i="19"/>
  <c r="J92" i="19"/>
  <c r="N92" i="19"/>
  <c r="M92" i="19"/>
  <c r="H92" i="19"/>
  <c r="F92" i="19"/>
  <c r="K92" i="19"/>
  <c r="O92" i="19"/>
  <c r="G92" i="19"/>
  <c r="I62" i="18"/>
  <c r="I7" i="16" s="1"/>
  <c r="H72" i="18"/>
  <c r="J72" i="18"/>
  <c r="K72" i="18"/>
  <c r="O72" i="18"/>
  <c r="G72" i="18"/>
  <c r="L72" i="18"/>
  <c r="M72" i="18"/>
  <c r="F72" i="18"/>
  <c r="N72" i="18"/>
  <c r="J7" i="16" l="1"/>
  <c r="I16" i="16"/>
  <c r="H7" i="16"/>
  <c r="I92" i="19"/>
  <c r="K8" i="16" s="1"/>
  <c r="L8" i="16" s="1"/>
  <c r="I72" i="18"/>
  <c r="K7" i="16" s="1"/>
  <c r="L7" i="16" s="1"/>
  <c r="I112" i="17"/>
  <c r="O26" i="15" l="1"/>
  <c r="N3" i="15"/>
  <c r="O5" i="15" l="1"/>
  <c r="O9" i="15"/>
  <c r="O3" i="15"/>
  <c r="O7" i="15"/>
  <c r="O11" i="15"/>
  <c r="O14" i="15"/>
  <c r="O4" i="15"/>
  <c r="O8" i="15"/>
  <c r="O12" i="15"/>
  <c r="O10" i="15"/>
  <c r="O18" i="15"/>
  <c r="O20" i="15"/>
  <c r="O22" i="15"/>
  <c r="O24" i="15"/>
  <c r="O28" i="15"/>
  <c r="O30" i="15"/>
  <c r="O6" i="15"/>
  <c r="O13" i="15"/>
  <c r="O15" i="15"/>
  <c r="O17" i="15"/>
  <c r="O19" i="15"/>
  <c r="O21" i="15"/>
  <c r="O25" i="15"/>
  <c r="O27" i="15"/>
  <c r="O29" i="15"/>
  <c r="O31" i="15"/>
  <c r="I29" i="17" l="1"/>
  <c r="I28" i="17" s="1"/>
  <c r="E6" i="16" s="1"/>
  <c r="O28" i="17"/>
  <c r="O116" i="17" s="1"/>
  <c r="N28" i="17"/>
  <c r="N116" i="17" s="1"/>
  <c r="M28" i="17"/>
  <c r="M116" i="17" s="1"/>
  <c r="L28" i="17"/>
  <c r="L116" i="17" s="1"/>
  <c r="K28" i="17"/>
  <c r="K116" i="17" s="1"/>
  <c r="J28" i="17"/>
  <c r="J116" i="17" s="1"/>
  <c r="H28" i="17"/>
  <c r="H116" i="17" s="1"/>
  <c r="G28" i="17"/>
  <c r="G116" i="17" s="1"/>
  <c r="F28" i="17"/>
  <c r="F116" i="17" s="1"/>
  <c r="F6" i="16" l="1"/>
  <c r="F16" i="16" s="1"/>
  <c r="E16" i="16"/>
  <c r="I88" i="17"/>
  <c r="I87" i="17" l="1"/>
  <c r="I6" i="16" s="1"/>
  <c r="J6" i="16" s="1"/>
  <c r="J16" i="16" s="1"/>
  <c r="O23" i="15"/>
  <c r="I86" i="17" l="1"/>
  <c r="I81" i="17"/>
  <c r="I63" i="17"/>
  <c r="I55" i="17"/>
  <c r="I50" i="17"/>
  <c r="I31" i="17"/>
  <c r="I30" i="17" l="1"/>
  <c r="G6" i="16" s="1"/>
  <c r="H6" i="16" l="1"/>
  <c r="H16" i="16" s="1"/>
  <c r="G16" i="16"/>
  <c r="I116" i="17"/>
  <c r="K6" i="16" s="1"/>
  <c r="C6" i="16"/>
  <c r="D6" i="16" l="1"/>
  <c r="D16" i="16" s="1"/>
  <c r="C16" i="16"/>
  <c r="K16" i="16"/>
  <c r="L6" i="16"/>
  <c r="L16" i="16" s="1"/>
</calcChain>
</file>

<file path=xl/comments1.xml><?xml version="1.0" encoding="utf-8"?>
<comments xmlns="http://schemas.openxmlformats.org/spreadsheetml/2006/main">
  <authors>
    <author>Автор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</t>
        </r>
      </text>
    </comment>
  </commentList>
</comments>
</file>

<file path=xl/sharedStrings.xml><?xml version="1.0" encoding="utf-8"?>
<sst xmlns="http://schemas.openxmlformats.org/spreadsheetml/2006/main" count="1236" uniqueCount="417">
  <si>
    <t xml:space="preserve"> 1 день</t>
  </si>
  <si>
    <t>Наименование блюда</t>
  </si>
  <si>
    <t>Брутто, г</t>
  </si>
  <si>
    <t>Нетто, г</t>
  </si>
  <si>
    <t>Химический состав</t>
  </si>
  <si>
    <t>Наименование пищевых веществ</t>
  </si>
  <si>
    <t>Выход, г</t>
  </si>
  <si>
    <t>Белки, г</t>
  </si>
  <si>
    <t>Жиры, г</t>
  </si>
  <si>
    <t>Угл. г</t>
  </si>
  <si>
    <t>ЭЦ, ккал</t>
  </si>
  <si>
    <t>Витамины, мг</t>
  </si>
  <si>
    <t>Минералы, мг</t>
  </si>
  <si>
    <t>B₁</t>
  </si>
  <si>
    <t>А, мкг</t>
  </si>
  <si>
    <t>C</t>
  </si>
  <si>
    <t>Ca</t>
  </si>
  <si>
    <t>Mg</t>
  </si>
  <si>
    <t>Fe</t>
  </si>
  <si>
    <t>ЗАВТРАК</t>
  </si>
  <si>
    <t>Масло сливочное</t>
  </si>
  <si>
    <t>Хлеб пшеничный</t>
  </si>
  <si>
    <t>молоко питьевое</t>
  </si>
  <si>
    <t>или молоко сухое</t>
  </si>
  <si>
    <t>сахар</t>
  </si>
  <si>
    <t>масло сливочное</t>
  </si>
  <si>
    <t>Какао с молоком №1184, Сборник рецептур на продукцию общественного питания/ДеЛи плюс, 2019</t>
  </si>
  <si>
    <t>какао - порошок</t>
  </si>
  <si>
    <t>молоко питьевое 3,2%</t>
  </si>
  <si>
    <t>или молоко сухое 25%</t>
  </si>
  <si>
    <t xml:space="preserve">ОБЕД </t>
  </si>
  <si>
    <t>Говядина</t>
  </si>
  <si>
    <t>1 ноября по 31 декабря 30%</t>
  </si>
  <si>
    <t>января по 28—29 февраля 35%</t>
  </si>
  <si>
    <t>1 марта 40%</t>
  </si>
  <si>
    <t>Лук репчатый</t>
  </si>
  <si>
    <t>с 1 января 25%</t>
  </si>
  <si>
    <t>Бульон</t>
  </si>
  <si>
    <t>Сметана</t>
  </si>
  <si>
    <t>Зелень сушеная</t>
  </si>
  <si>
    <t>Масло растительное</t>
  </si>
  <si>
    <t>Морковь до 1 января 20%</t>
  </si>
  <si>
    <t>Томатная паста 35%</t>
  </si>
  <si>
    <t xml:space="preserve">Говядина </t>
  </si>
  <si>
    <t>Мука пшеничная</t>
  </si>
  <si>
    <t>Компот из смеси сухофруктов + Витамин С № 1081, Сборник рецептур на продукцию общественного питания/ДеЛи плюс, 2019</t>
  </si>
  <si>
    <t>Смесь сухофруктов</t>
  </si>
  <si>
    <t>Сахар</t>
  </si>
  <si>
    <t>Вода</t>
  </si>
  <si>
    <t>Хлеб ржаной</t>
  </si>
  <si>
    <t>ИТОГО:</t>
  </si>
  <si>
    <t>ПОЛДНИК</t>
  </si>
  <si>
    <t>Картофель</t>
  </si>
  <si>
    <t>Макаронные изделия</t>
  </si>
  <si>
    <t>Крахмал</t>
  </si>
  <si>
    <t>Картофель 1 сентября по 31 октября 25%</t>
  </si>
  <si>
    <t>8 день</t>
  </si>
  <si>
    <t>9 день</t>
  </si>
  <si>
    <t>10 день</t>
  </si>
  <si>
    <t>3 день</t>
  </si>
  <si>
    <t>4 день</t>
  </si>
  <si>
    <t>Завтрак</t>
  </si>
  <si>
    <t>Второй завтрак</t>
  </si>
  <si>
    <t>Обед</t>
  </si>
  <si>
    <t>Полдник</t>
  </si>
  <si>
    <t>Наименование</t>
  </si>
  <si>
    <t>норма нетто в сутки, гр</t>
  </si>
  <si>
    <t>норма нетто за 14 дней, гр</t>
  </si>
  <si>
    <t>% выполнения</t>
  </si>
  <si>
    <t>ИТОГО</t>
  </si>
  <si>
    <t>%</t>
  </si>
  <si>
    <t>1 день</t>
  </si>
  <si>
    <t>2 день</t>
  </si>
  <si>
    <t>5 день</t>
  </si>
  <si>
    <t>6 день</t>
  </si>
  <si>
    <t>7 день</t>
  </si>
  <si>
    <t>Кофейный напиток</t>
  </si>
  <si>
    <t>всего за 10 дней</t>
  </si>
  <si>
    <t>Молоко, молочная и кисломолочные продукция</t>
  </si>
  <si>
    <t>Творог (5% - 9% м.д.ж.)</t>
  </si>
  <si>
    <t>Сыр</t>
  </si>
  <si>
    <t>Мясо 1-й категории</t>
  </si>
  <si>
    <t>Птица (куры, цыплята-бройлеры, индейка - потрошенная, 1 кат.)</t>
  </si>
  <si>
    <t>Субпродукты (печень, язык, сердце)</t>
  </si>
  <si>
    <t>Рыба (филе), в т.ч. филе слабо- или малосоленое</t>
  </si>
  <si>
    <t>Яйцо, шт.</t>
  </si>
  <si>
    <t>Овощи</t>
  </si>
  <si>
    <t>Фрукты свежие</t>
  </si>
  <si>
    <t>Сухофрукты</t>
  </si>
  <si>
    <t>Крупы, бобовые</t>
  </si>
  <si>
    <t>Кондитерские изделия</t>
  </si>
  <si>
    <t>Чай</t>
  </si>
  <si>
    <t>Какао-порошок</t>
  </si>
  <si>
    <t>Дрожжи хлебопекарные</t>
  </si>
  <si>
    <t>Соль пищевая поваренная йодированная</t>
  </si>
  <si>
    <t xml:space="preserve">Накопительная ведомость к примерному 10-ти меню (с 1 года до 3 лет) </t>
  </si>
  <si>
    <t>Распределение энергетической ценности (калорийности) на отдельные приемы пищи (завтрак, 2 завтрак, обед, полдник) с 1 года до 3лет</t>
  </si>
  <si>
    <t>Суточная потребность СанПиН 2.3/2.4.3590-20,      1463 ккал  (1617)</t>
  </si>
  <si>
    <t>Завтрак (350гр)</t>
  </si>
  <si>
    <t>2 Завтрак (100гр)</t>
  </si>
  <si>
    <t>Обед(450гр)</t>
  </si>
  <si>
    <t>сред.за 10д</t>
  </si>
  <si>
    <t>Меню содержит обязательные вложения - титульный лист, аннотацию, накопительную ведомость, таблицу распределения энергетической ценности (калорийности) на отдельные приемы пищи (завтрак, 2 -й завтрак, обед, полдник)</t>
  </si>
  <si>
    <t xml:space="preserve">Примерное 10-и дневное меню для питания детей от 1 года до 3 лет  </t>
  </si>
  <si>
    <t xml:space="preserve">Каша  "Манная" жидкая с маслом №311-2010, Сборник технологических нормативов, рецептур блюд кулинарных изделий
для детского питания
</t>
  </si>
  <si>
    <t>Крупа манная</t>
  </si>
  <si>
    <t>Борщ с капустой и картофелем, со сметаной  № 274, Сборник рецептур на продукцию общественного питания/ДеЛи плюс, 2019</t>
  </si>
  <si>
    <t>или квашенная</t>
  </si>
  <si>
    <t>Сметана прокипяченная</t>
  </si>
  <si>
    <t>Салат из зеленого горошка с луком репчатым  №24, Сборник технологических нормативов, рецептур блюд и кулинарных изделий для детского питания, в 2-х частях - под ред. доц. Коровка Л. С., доц. Добросердова И. И. и др. 2004г.</t>
  </si>
  <si>
    <t>Масса отварного зеленого горошка</t>
  </si>
  <si>
    <t>Картофельное пюре № 520, 2010, Сборник технологических нормативов, рецептур блюд кулинарных изделий</t>
  </si>
  <si>
    <t>Молоко</t>
  </si>
  <si>
    <t>Молоко кипяченое</t>
  </si>
  <si>
    <t>Масса п/ф</t>
  </si>
  <si>
    <t>Соус томатный № 593 - 2010, Сборник технологических нормативов, рецептур блюд кулинарных изделий</t>
  </si>
  <si>
    <t>Томатная - паста</t>
  </si>
  <si>
    <t>Вода питьевая</t>
  </si>
  <si>
    <t>Яйцо</t>
  </si>
  <si>
    <t>Напиток из плодов шиповника № 1210, Сборник рецептур на продукцию общественного питания/ДеЛи плюс, 2019</t>
  </si>
  <si>
    <t>Шиповник (сухой)</t>
  </si>
  <si>
    <t>Яйца</t>
  </si>
  <si>
    <t>Масса теста дрожжевого</t>
  </si>
  <si>
    <t>Повидло</t>
  </si>
  <si>
    <t>Мука на подпыл</t>
  </si>
  <si>
    <t xml:space="preserve"> 2 день</t>
  </si>
  <si>
    <t>Джем</t>
  </si>
  <si>
    <t>Кофейный напиток №1183, Сборник рецептур на продукцию общественного питания/ДеЛи плюс, 2019</t>
  </si>
  <si>
    <t xml:space="preserve">ВТОРОЙ ЗАВТРАК </t>
  </si>
  <si>
    <t>Крупа пшеничная</t>
  </si>
  <si>
    <t>Хлеб</t>
  </si>
  <si>
    <t>Суп- лапша  домашняя  № 39-2010, Сборник технологических нормативов, рецептур блюд кулинарных изделий</t>
  </si>
  <si>
    <t>Лапша домашняя:</t>
  </si>
  <si>
    <t>Масса вареной лапши</t>
  </si>
  <si>
    <t>масса вареной курицы</t>
  </si>
  <si>
    <t xml:space="preserve">Каша  "Пшеничная" жидкая с маслом №189-2010, Сборник технологических нормативов, рецептур блюд кулинарных изделий
для детского питания
</t>
  </si>
  <si>
    <t>Салат Салат из свеклы с огурцами солеными  №36 -2010, Сборник технологических нормативов, рецептур блюд кулинарных изделий</t>
  </si>
  <si>
    <t>Огурцы соленые</t>
  </si>
  <si>
    <t>Компот из кураги + Витамин С № 1205, Сборник рецептур на продукцию общественного питания/ДеЛи плюс, 2019</t>
  </si>
  <si>
    <t>Курага</t>
  </si>
  <si>
    <t>Мед</t>
  </si>
  <si>
    <t>Творог</t>
  </si>
  <si>
    <t>Напиток кисломолочный (варенец/ряженка)</t>
  </si>
  <si>
    <t xml:space="preserve"> 3 день</t>
  </si>
  <si>
    <t>Бутерброд с сыром №3, Сборник рецептур на продукцию общественного питания/ДеЛи плюс, 2019</t>
  </si>
  <si>
    <t xml:space="preserve">Каша  "Дружба" жидкая с маслом №1891-2010, Сборник технологических нормативов, рецептур блюд кулинарных изделий
для детского питания
</t>
  </si>
  <si>
    <t xml:space="preserve">Крупа рисовая
</t>
  </si>
  <si>
    <t xml:space="preserve">Крупа пшено
</t>
  </si>
  <si>
    <t>Чай  с молоком №1189, Сборник рецептур на продукцию общественного питания/ДеЛи плюс, 2019</t>
  </si>
  <si>
    <t>Чай черный в/с</t>
  </si>
  <si>
    <t>Йогурт питьевой</t>
  </si>
  <si>
    <t>Россольник "Ленинградский", со сметаной  № 306, Сборник рецептур на продукцию общественного питания/ДеЛи плюс, 2019</t>
  </si>
  <si>
    <t>1 сентября по 31 октября 25%</t>
  </si>
  <si>
    <t>Карттофель 1 сентября по 31 октября 25%</t>
  </si>
  <si>
    <t xml:space="preserve">Крупа перловая
</t>
  </si>
  <si>
    <t>Огурцы консервированные</t>
  </si>
  <si>
    <t>Сметана прокипяченая</t>
  </si>
  <si>
    <t>Овощи порционные  ТТК</t>
  </si>
  <si>
    <t>Помидоры свежие</t>
  </si>
  <si>
    <t>Огурцы свежие</t>
  </si>
  <si>
    <t>или огурцы консервированные</t>
  </si>
  <si>
    <t>Масло сивочное</t>
  </si>
  <si>
    <t>Макароны отварные № 897, Сборник рецептур на продукцию общественного питания/ДеЛи плюс, 2019</t>
  </si>
  <si>
    <t>Оладьи печеночные №809, Сборник рецептур на продукцию общественного питания/ДеЛи плюс, 2019</t>
  </si>
  <si>
    <t>Печень говяжья</t>
  </si>
  <si>
    <t>Соус молочный № 595 - 2010, Сборник технологических нормативов, рецептур блюд кулинарных изделий</t>
  </si>
  <si>
    <t>Компотиз плодов консервированных № 377- 2010, Сборник технологических нормативов, рецептур блюд кулинарных изделий</t>
  </si>
  <si>
    <t>Вишня</t>
  </si>
  <si>
    <t>или черешня</t>
  </si>
  <si>
    <t>или слива</t>
  </si>
  <si>
    <t>Сироп консервированного компота</t>
  </si>
  <si>
    <t>Рыба, запеченная с яйцом № 382 - 2010, Сборник технологических нормативов, рецептур блюд кулинарных изделий</t>
  </si>
  <si>
    <t>Омлетная смесь</t>
  </si>
  <si>
    <t>Кисель из повидла, джема, варенья № 1094 - Сборник рецептур на продукцию общественного питания/ДеЛи плюс, 2019</t>
  </si>
  <si>
    <t>или джем</t>
  </si>
  <si>
    <t>или варенье</t>
  </si>
  <si>
    <t>крахмал</t>
  </si>
  <si>
    <t xml:space="preserve"> 4 день</t>
  </si>
  <si>
    <t>Джем в ассортименте</t>
  </si>
  <si>
    <t xml:space="preserve">Картофель </t>
  </si>
  <si>
    <t>Щи из свежей капусты с картофелем, с курицей, со сметаной  № 295, Сборник рецептур на продукцию общественного питания/ДеЛи плюс, 2019</t>
  </si>
  <si>
    <t>Салат из сырых овощей  №37, Сборник технологических нормативов, рецептур блюд и кулинарных изделий для детского питания, в 2-х частях - под ред. доц. Коровка Л. С., доц. Добросердова И. И. и др. 2004г.</t>
  </si>
  <si>
    <t>ИЛИ</t>
  </si>
  <si>
    <t>Салат "Здоровье"  №21, Сборник технологических нормативов, рецептур блюд и кулинарных изделий для детского питания, в 2-х частях - под ред. доц. Коровка Л. С., доц. Добросердова И. И. и др. 2004г.</t>
  </si>
  <si>
    <t>Морковь вареная</t>
  </si>
  <si>
    <t>Свекла вареная</t>
  </si>
  <si>
    <t>Горошек консервированный</t>
  </si>
  <si>
    <t>Плов с курицей № 492, 2010, Сборник технологических нормативов, рецептур блюд кулинарных изделий</t>
  </si>
  <si>
    <t>Масса готовой курицы</t>
  </si>
  <si>
    <t>Крупа рисовая</t>
  </si>
  <si>
    <t>Томатная паста</t>
  </si>
  <si>
    <t>Масса риса и овощей</t>
  </si>
  <si>
    <t>Компот из чернослива № 1205, Сборник рецептур на продукцию общественного питания/ДеЛи плюс, 2019</t>
  </si>
  <si>
    <t>Чернослив</t>
  </si>
  <si>
    <t>Биточки манные/пшенные со сгущенным молоком № 240 - 2019 Сборник рецептур на продукцию общественного пит-я/ изд. ДеЛи плюс</t>
  </si>
  <si>
    <t>Сухари панировочные</t>
  </si>
  <si>
    <t>Молоко питьевое 3,2% востановленное</t>
  </si>
  <si>
    <t>Масса готовых биточков</t>
  </si>
  <si>
    <t xml:space="preserve"> 5 день</t>
  </si>
  <si>
    <t xml:space="preserve">Икра кабачковая промышленного производства  </t>
  </si>
  <si>
    <t>Яйцо отварное №337-2004</t>
  </si>
  <si>
    <t>Сосиска для детского питания</t>
  </si>
  <si>
    <t>Чай с лимоном № 1168, Сборник рецептур на продукцию общественного питания/ДеЛи плюс, 2019</t>
  </si>
  <si>
    <t>Чай высшего и 1-го сорта</t>
  </si>
  <si>
    <t>Лимон</t>
  </si>
  <si>
    <t>Сок в ассортименте</t>
  </si>
  <si>
    <t xml:space="preserve">Томатная паста
</t>
  </si>
  <si>
    <t>Фрикадельки мясные готовые № 282</t>
  </si>
  <si>
    <t>150/15</t>
  </si>
  <si>
    <t>Масса перетертой капусты</t>
  </si>
  <si>
    <t>Яблоки</t>
  </si>
  <si>
    <t>Масса вареного картофеля</t>
  </si>
  <si>
    <t>Масло сливочное 72,5%</t>
  </si>
  <si>
    <t>Картофель отварной № 203, 2010, Сборник технологических нормативов, рецептур блюд кулинарных изделий</t>
  </si>
  <si>
    <t>Соус: 1006</t>
  </si>
  <si>
    <t>Молоко 3,2%</t>
  </si>
  <si>
    <t>Молоко сухое 35%</t>
  </si>
  <si>
    <t>Груша</t>
  </si>
  <si>
    <t>Компот из свежих плодов № 631- 2010, Сборник технологических нормативов, рецептур блюд кулинарных изделий</t>
  </si>
  <si>
    <t>Суп молочный с макаронными изделиями №44-2010, Сборник тех.нормативов, рецептур блюд кулинарных изд. для детского питания/Уфа</t>
  </si>
  <si>
    <t>макаронные изделия</t>
  </si>
  <si>
    <t>Плюшка новомосковская №184-2010, Сборник тех.нормативов, рецептур блюд кулинарных изд. для детского питания/Уфа</t>
  </si>
  <si>
    <t>Омлет натуральный с маслом №284-1996 с подгарнировкой (№244-2006,Москва)</t>
  </si>
  <si>
    <t>яйцо</t>
  </si>
  <si>
    <t>масса омлетной смеси</t>
  </si>
  <si>
    <t>масло растительное</t>
  </si>
  <si>
    <t>масса готового омлета</t>
  </si>
  <si>
    <t>Кукуруза консервированная</t>
  </si>
  <si>
    <t>Чай с сахаром № 167-2019 Сборник рецептур на продукцию общественного пит-я/ изд. ДеЛи плюс</t>
  </si>
  <si>
    <t>чай - заварка</t>
  </si>
  <si>
    <t>Говядина 1 категории бескостная</t>
  </si>
  <si>
    <t>С 1 января</t>
  </si>
  <si>
    <t>с 31.10-31.12</t>
  </si>
  <si>
    <t>с 31.12-28.02</t>
  </si>
  <si>
    <t>с 29.02-01.09</t>
  </si>
  <si>
    <t>Томат-пюре</t>
  </si>
  <si>
    <t>Бульон или вода</t>
  </si>
  <si>
    <t>Свекла до 1 января</t>
  </si>
  <si>
    <t>Картофель с 01.09-31.10</t>
  </si>
  <si>
    <t>Морковь до 1 января</t>
  </si>
  <si>
    <t>Говядина (котлетное мясо)</t>
  </si>
  <si>
    <t>Сухари</t>
  </si>
  <si>
    <t xml:space="preserve">Яйца </t>
  </si>
  <si>
    <t>Молоко с м.д.ж. 2,5-3,2 %</t>
  </si>
  <si>
    <t>Масса полуфабриката</t>
  </si>
  <si>
    <t>Котлеты, биточки из говядины  № 161, Сборник технологических нормативов, рецептур блюд и кулинарных изделий для дошкольных образовательных учреждений, в 2-х частях - под ред. доц. Коровка Л. С., доц. Добросердова И. И. и др., Уральский</t>
  </si>
  <si>
    <t>Капуста свежая</t>
  </si>
  <si>
    <t>Томатное пюре</t>
  </si>
  <si>
    <t>Морковь</t>
  </si>
  <si>
    <t>До 1 января</t>
  </si>
  <si>
    <t>Капуста тушеная №443, Сборник рецептур на продукцию общественного питания/ДеЛи плюс, 2019</t>
  </si>
  <si>
    <t>Соус красный основной № 228 - 2010, Сборник технологических нормативов, рецептур блюд кулинарных изделий</t>
  </si>
  <si>
    <t>Лук</t>
  </si>
  <si>
    <t>Изюм</t>
  </si>
  <si>
    <t>Сахар-песок</t>
  </si>
  <si>
    <t>Мука  пшеничная</t>
  </si>
  <si>
    <t xml:space="preserve">Масло коровье сладкосливочное </t>
  </si>
  <si>
    <t>Масса теста</t>
  </si>
  <si>
    <t>Масса жареных блинчиков</t>
  </si>
  <si>
    <t>Блинчики с джемом № 265 - 2010, Сборник технологических нормативов, рецептур блюд кулинарных изделий</t>
  </si>
  <si>
    <t>Кисель из плодов или ягод свежих + Витамин С № 1082,  Сборник рецептур на продукцию общественного питания/ДеЛи плюс, 2019</t>
  </si>
  <si>
    <t>Ягоды в ассортименте</t>
  </si>
  <si>
    <t>Бутерброд с маслом №1 Сборник рецептур на продукцию общественного питания/ДеЛи плюс, 2019</t>
  </si>
  <si>
    <t>Каша рисовая жидкая, с маслом № 131, 2010, Сборник тех.нормативов, рецептур блюд кулинарных изд. для детского питания/Уфа</t>
  </si>
  <si>
    <t>крупа рисовая</t>
  </si>
  <si>
    <t>50</t>
  </si>
  <si>
    <t>картофель - 01.09.-31.10.- 25%</t>
  </si>
  <si>
    <t>01.11.-31.12. -30%</t>
  </si>
  <si>
    <t>01.01-29.02 - 35%</t>
  </si>
  <si>
    <t>01.03 - 40%</t>
  </si>
  <si>
    <t>морковь до 01.01.-20%</t>
  </si>
  <si>
    <t>с 01.01 - 25%</t>
  </si>
  <si>
    <t>лук репчатый</t>
  </si>
  <si>
    <t>Компот из свежих плодов + витамин С № 1072, Сборник рецептур на продукцию общественного питания/ДеЛи плюс, 2019</t>
  </si>
  <si>
    <t>или груши</t>
  </si>
  <si>
    <t>Творог с м.д.ж не более 9 % и кислотностью не более 150º С</t>
  </si>
  <si>
    <t>Или мука пшеничная</t>
  </si>
  <si>
    <t>Масло коровье сладкосливочное</t>
  </si>
  <si>
    <t xml:space="preserve">Сухари </t>
  </si>
  <si>
    <t>Сметана с м. д.ж. не более 15%</t>
  </si>
  <si>
    <t>Масса готовой запеканки</t>
  </si>
  <si>
    <t xml:space="preserve"> молоко с м.д.ж. 2,5-3,2 % </t>
  </si>
  <si>
    <t>Запеканка творожная № 117 - 2010, Сборник технологических нормативов, рецептур блюд кулинарных изделий</t>
  </si>
  <si>
    <t xml:space="preserve">Творог с м.д.ж не более 9 % и кислотностью не более 150º С </t>
  </si>
  <si>
    <t>Масса готовых сырников</t>
  </si>
  <si>
    <t>Сырники из творога № 130 - 2010, Сборник технологических нормативов, рецептур блюд кулинарных изделий</t>
  </si>
  <si>
    <t xml:space="preserve"> 9 день</t>
  </si>
  <si>
    <t xml:space="preserve"> 10 день</t>
  </si>
  <si>
    <t>Масса отварной очищенной моркови</t>
  </si>
  <si>
    <t xml:space="preserve">Яблоки </t>
  </si>
  <si>
    <t>Салат из моркови и яблок № 95 - 2010, Сборник технологических нормативов, рецептур блюд кулинарных изделий</t>
  </si>
  <si>
    <t xml:space="preserve">Мучное изделие промышленного производства </t>
  </si>
  <si>
    <t>Рыбные консервы</t>
  </si>
  <si>
    <t>Зелень сущеная</t>
  </si>
  <si>
    <t>Картофль 1 сентября по 31 октября 25%</t>
  </si>
  <si>
    <t>Суп картофельный с рыбными консервами № 87, Сборник рецептур блюд и кулинарных изделий для питания детей в дошкольных организациях под ред. М.П. Могильного и Т.В. Тутельяна, 2007</t>
  </si>
  <si>
    <t>Масса отварного риса</t>
  </si>
  <si>
    <t xml:space="preserve">Яйцо </t>
  </si>
  <si>
    <t>Масса пассерованного лука</t>
  </si>
  <si>
    <t>Капуста белокочанная</t>
  </si>
  <si>
    <t>Масса отварной капусты</t>
  </si>
  <si>
    <t xml:space="preserve">Масло растительное </t>
  </si>
  <si>
    <t>Голубцы ленивые №71, Сборник рецептур на продукцию общественного питания/ДеЛи плюс, 2019</t>
  </si>
  <si>
    <t>Молоко стерилизованное 3,5% жирности</t>
  </si>
  <si>
    <t>Сыр "Российский"</t>
  </si>
  <si>
    <t>Соус сметанный № 354</t>
  </si>
  <si>
    <t>Салат зимний № 318, Сборник рецептур на продукцию общественного питания/ДеЛи плюс, 2019</t>
  </si>
  <si>
    <t>Суп молочный с крупой №45-2010, Сборник технологических нормативов, рецептур блюд кулинарных изделий, Уфа</t>
  </si>
  <si>
    <t>гречневая или пшено</t>
  </si>
  <si>
    <t>или рисовая</t>
  </si>
  <si>
    <t>или ячневая</t>
  </si>
  <si>
    <t>Салат из белокочанной капусты с морковью и яблоками № 3, Организация питания детей в ДОУ, Г.Н.Панкратова, Челябинск, 2005 г</t>
  </si>
  <si>
    <t>яблоки свежие очищенные от кожицы, с удаленной сердцевиной</t>
  </si>
  <si>
    <t>масло растительное на полив при подаче</t>
  </si>
  <si>
    <t>зелень свежая (петрушка, укроп)</t>
  </si>
  <si>
    <t>Или</t>
  </si>
  <si>
    <t>Клецки готовые</t>
  </si>
  <si>
    <t xml:space="preserve">Вода </t>
  </si>
  <si>
    <t>Пудинг из творога  № 617 - 2019 Сборник рецептур на продукцию общественного пит-я/ изд. ДеЛи плюс</t>
  </si>
  <si>
    <t>творог</t>
  </si>
  <si>
    <t>крупа манная</t>
  </si>
  <si>
    <t>или мука пшеничная</t>
  </si>
  <si>
    <t>ванилин</t>
  </si>
  <si>
    <t>сухари</t>
  </si>
  <si>
    <t>сметана</t>
  </si>
  <si>
    <t>масло растительное для смазки листа</t>
  </si>
  <si>
    <t>масса готового пудинга</t>
  </si>
  <si>
    <t>Винегрет овощной №33, Сборник рецептур на продукцию общественного питания/ДеЛи плюс, 2019</t>
  </si>
  <si>
    <t>Масл растительное</t>
  </si>
  <si>
    <t>Свекла до 1 января 20%</t>
  </si>
  <si>
    <t>соус</t>
  </si>
  <si>
    <t>мука пшеничная</t>
  </si>
  <si>
    <t>Масло сливочное 75,2%</t>
  </si>
  <si>
    <t>Рагу из овощей № 449, Сборник рецептур на продукцию общественного питания/ДеЛи плюс, 2019</t>
  </si>
  <si>
    <t>Хлеб пшенчный</t>
  </si>
  <si>
    <t>Рагу из мяса №492-2004</t>
  </si>
  <si>
    <t>Говядина мякоть</t>
  </si>
  <si>
    <t>Молоко питьевое кипяченое 3,2 % №260-2004</t>
  </si>
  <si>
    <t xml:space="preserve"> 6 день</t>
  </si>
  <si>
    <t>Салат из свежих овощей  №37, Сборник технологических нормативов, рецептур блюд и кулинарных изделий для детского питания, в 2-х частях - под ред. доц. Коровка Л. С., доц. Добросердова И. И. и др. 2004г.</t>
  </si>
  <si>
    <t>Суп картофельный с клецками, с мясом  № 57, Сборник рецептур на продукцию общественного питания/ДеЛи плюс, 2019</t>
  </si>
  <si>
    <t>или огурцы соленые</t>
  </si>
  <si>
    <t>Тефтели из говядины №461, Сборник рецептур для детского питания/ДеЛи плюс, 2004</t>
  </si>
  <si>
    <t>Суп картофельный с крупой и мясными фрикадельками, со сметаной  № 322, Сборник рецептур на продукцию общественного питания/ДеЛи плюс, 2019</t>
  </si>
  <si>
    <t>Суп "Волна" с  курицей ТТК</t>
  </si>
  <si>
    <t xml:space="preserve">Соки фруктовые и овощные </t>
  </si>
  <si>
    <t>Фрукт в ассортименте (груша)</t>
  </si>
  <si>
    <t>Хлеб ржаной (серый)</t>
  </si>
  <si>
    <t>Мука</t>
  </si>
  <si>
    <t>Рогалик с мармеладом № 746 - 2010, Сборник технологических нормативов, рецептур блюд кулинарных изделий</t>
  </si>
  <si>
    <t>Сода</t>
  </si>
  <si>
    <t>Мсло сливочное</t>
  </si>
  <si>
    <t>Рагу овощное с птицей № 841, Сборник рецептур на продукцию общественного питания/ДеЛи плюс, 2019</t>
  </si>
  <si>
    <t>Крупа кукурузная</t>
  </si>
  <si>
    <t xml:space="preserve">Каша  "Кукурузная" жидкая с маслом №311-2010, Сборник технологических нормативов, рецептур блюд кулинарных изделий
для детского питания
</t>
  </si>
  <si>
    <t> Печень говяжья</t>
  </si>
  <si>
    <t>Запеканка картофельная с  субпродуктами № 626</t>
  </si>
  <si>
    <t>Котлетное мясо (говядина)</t>
  </si>
  <si>
    <t>Котлетная масса</t>
  </si>
  <si>
    <t>Пассерованный лук</t>
  </si>
  <si>
    <t>Масса фарша</t>
  </si>
  <si>
    <t>Котлеты капустные №484-Сборник рецептур на продукцию общественного питания/ДеЛи плюс, 2019</t>
  </si>
  <si>
    <t>Мармелад</t>
  </si>
  <si>
    <t>Зразы мясные с яйцом №84, Сборник рецептур на продукцию общественного питания/ДеЛи плюс, 2019</t>
  </si>
  <si>
    <t>Печень, тушеная в молочном соусе № 769, Сборник рецептур на продукцию общественного питания/ДеЛи плюс, 2019</t>
  </si>
  <si>
    <t>Сыр (порциями) № 42, Сборник рецептур на продукцию общественного питания/ДеЛи плюс, 2019</t>
  </si>
  <si>
    <t>Дрожжи</t>
  </si>
  <si>
    <t>Булочка домашняя № 779, сборник рецептур 2004г.</t>
  </si>
  <si>
    <t>Соус сметанный № 600 - 2010, Сборник технологических нормативов, рецептур блюд кулинарных изделий</t>
  </si>
  <si>
    <t>Картофельное пюре № 903, Сборник рецептур на продукцию общественного питания/ДеЛи плюс, 2019</t>
  </si>
  <si>
    <t>Вода для варки картофеля</t>
  </si>
  <si>
    <t>Масса готового пюре</t>
  </si>
  <si>
    <t>Крупа гречневая</t>
  </si>
  <si>
    <t>Крупа Геркулес</t>
  </si>
  <si>
    <t xml:space="preserve">Каша  "Овсяная" жидкая с маслом №311-2010, Сборник технологических нормативов, рецептур блюд кулинарных изделий
для детского питания
</t>
  </si>
  <si>
    <t>Салат "Школьный" № 39, 2010, Сборник технологических нормативов, рецептур блюд кулинарных изделий</t>
  </si>
  <si>
    <t>Свекла отварная</t>
  </si>
  <si>
    <t>Горошек зеленый консервированный</t>
  </si>
  <si>
    <t>Перец болгарский сладкий</t>
  </si>
  <si>
    <t>Полдник (300гр)</t>
  </si>
  <si>
    <t>Запеканка овощная № 492 - 2019 Сборник рецептур на продукцию общественного пит-я/ изд. ДеЛи плюс</t>
  </si>
  <si>
    <t xml:space="preserve">Масло сливочное </t>
  </si>
  <si>
    <t>Треска филе</t>
  </si>
  <si>
    <t>или Минтай филе</t>
  </si>
  <si>
    <t>Бутерброд с маслом № 2, Сборник рецептур на продукцию общественного питания/ДеЛи плюс, 2019</t>
  </si>
  <si>
    <t>307 - 323 - 339</t>
  </si>
  <si>
    <t>77-81-85</t>
  </si>
  <si>
    <t>538-566-594</t>
  </si>
  <si>
    <t>461-485-509</t>
  </si>
  <si>
    <t>1309-1455-1601</t>
  </si>
  <si>
    <t>60/5</t>
  </si>
  <si>
    <t>Курица охлажденная потрошеная</t>
  </si>
  <si>
    <t>Курица потрошеная</t>
  </si>
  <si>
    <t>Молоко сгущенное</t>
  </si>
  <si>
    <t>или яблоко</t>
  </si>
  <si>
    <t>Фрукт в ассортименте (банан)</t>
  </si>
  <si>
    <t>Салат "Витаминный" № 40, 2010, Сборник технологических нормативов, рецептур блюд кулинарных изделий</t>
  </si>
  <si>
    <t>Дрожжи прессованные</t>
  </si>
  <si>
    <t>1 января по 28—29 февраля 35%</t>
  </si>
  <si>
    <t>Колбаса для детского питания</t>
  </si>
  <si>
    <t>курица потрошеная 1 категории (мякоть без кожи)</t>
  </si>
  <si>
    <t>Масса жареной говядины</t>
  </si>
  <si>
    <t>Свекольник с мясом и со сметаной  № 70, Сборник технологических нормативов, рецептур блюд и кулинарных изделий для дошкольных образовательных учреждений, в 2-х частях - под ред. доц. Коровка Л. С., доц. Добросердова И. И. и др., Уральский региональный центр питания, 2004 г.</t>
  </si>
  <si>
    <t>Биточки рыбные с овощами, запеченные с сыром № 382 - 2010, Сборник технологических нормативов, рецептур блюд кулинарных изделий</t>
  </si>
  <si>
    <t>или Лосось потрошеный</t>
  </si>
  <si>
    <t>Фрукт в ассортименте (яблоко)</t>
  </si>
  <si>
    <t>Масло сливочное для смазки противня</t>
  </si>
  <si>
    <t>Яблоко</t>
  </si>
  <si>
    <t>Суп картофельный c колбасой № 313, Сборник рецептур на продукцию общественного питания/ДеЛи плюс, 2019</t>
  </si>
  <si>
    <t>Колбаса вареная для детского питания</t>
  </si>
  <si>
    <t>Кнели рыбные, припущенные №57, Сборник рецептур на продукцию общественного питания/ДеЛи плюс, 2019</t>
  </si>
  <si>
    <t>Масса жареной птицы</t>
  </si>
  <si>
    <t>Масса жареной рыбы</t>
  </si>
  <si>
    <t>Масса жареных овощей</t>
  </si>
  <si>
    <t>Вареники ленивые № 156, 2010, Сборник технологических нормативов, рецептур блюд кулинарных изделий</t>
  </si>
  <si>
    <t>Вареники ленивые п/ф</t>
  </si>
  <si>
    <t>Масса вареных вареников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</si>
</sst>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56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/>
    <xf numFmtId="2" fontId="2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5" fillId="0" borderId="19" xfId="0" applyFont="1" applyBorder="1"/>
    <xf numFmtId="1" fontId="15" fillId="0" borderId="19" xfId="0" applyNumberFormat="1" applyFont="1" applyBorder="1" applyAlignment="1">
      <alignment horizontal="center"/>
    </xf>
    <xf numFmtId="1" fontId="15" fillId="0" borderId="28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" fontId="2" fillId="0" borderId="1" xfId="2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2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0" fillId="0" borderId="0" xfId="0" applyFont="1"/>
    <xf numFmtId="0" fontId="21" fillId="0" borderId="0" xfId="0" applyFont="1"/>
    <xf numFmtId="2" fontId="21" fillId="0" borderId="0" xfId="0" applyNumberFormat="1" applyFont="1"/>
    <xf numFmtId="0" fontId="22" fillId="0" borderId="1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2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0" fontId="23" fillId="0" borderId="0" xfId="0" applyFont="1"/>
    <xf numFmtId="0" fontId="24" fillId="0" borderId="0" xfId="0" applyFont="1"/>
    <xf numFmtId="2" fontId="0" fillId="0" borderId="0" xfId="0" applyNumberForma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18" fillId="4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2" fontId="21" fillId="0" borderId="0" xfId="0" applyNumberFormat="1" applyFont="1" applyAlignment="1">
      <alignment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/>
    </xf>
    <xf numFmtId="2" fontId="2" fillId="0" borderId="3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1" fontId="1" fillId="0" borderId="0" xfId="2" applyNumberFormat="1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164" fontId="1" fillId="0" borderId="0" xfId="2" applyNumberFormat="1" applyFont="1" applyAlignment="1">
      <alignment horizontal="center" vertical="center"/>
    </xf>
    <xf numFmtId="2" fontId="1" fillId="0" borderId="0" xfId="2" applyNumberFormat="1" applyFont="1" applyAlignment="1">
      <alignment horizontal="right" vertical="center"/>
    </xf>
    <xf numFmtId="0" fontId="0" fillId="4" borderId="0" xfId="0" applyFill="1" applyAlignment="1">
      <alignment vertical="center" wrapText="1" readingOrder="1"/>
    </xf>
    <xf numFmtId="0" fontId="27" fillId="4" borderId="0" xfId="0" applyFont="1" applyFill="1" applyAlignment="1">
      <alignment horizontal="center" vertical="center" wrapText="1" readingOrder="1"/>
    </xf>
    <xf numFmtId="0" fontId="0" fillId="4" borderId="0" xfId="0" applyFill="1"/>
    <xf numFmtId="0" fontId="27" fillId="4" borderId="0" xfId="0" applyFont="1" applyFill="1" applyAlignment="1">
      <alignment vertical="center" wrapText="1" readingOrder="1"/>
    </xf>
    <xf numFmtId="1" fontId="12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1" xfId="2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2" fillId="0" borderId="0" xfId="2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7" fillId="4" borderId="0" xfId="0" applyFont="1" applyFill="1" applyAlignment="1">
      <alignment horizontal="center" vertical="center" wrapText="1" readingOrder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3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Обычный_Лист3" xfId="1"/>
  </cellStyles>
  <dxfs count="0"/>
  <tableStyles count="0" defaultTableStyle="TableStyleMedium2" defaultPivotStyle="PivotStyleLight16"/>
  <colors>
    <mruColors>
      <color rgb="FF99FF66"/>
      <color rgb="FF66CCFF"/>
      <color rgb="FFCCCCFF"/>
      <color rgb="FFCCFFCC"/>
      <color rgb="FFFF7C80"/>
      <color rgb="FF66FF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pbprog.ru/tk/pi-1641" TargetMode="External"/><Relationship Id="rId2" Type="http://schemas.openxmlformats.org/officeDocument/2006/relationships/hyperlink" Target="https://pbprog.ru/tk/pi-187" TargetMode="External"/><Relationship Id="rId1" Type="http://schemas.openxmlformats.org/officeDocument/2006/relationships/hyperlink" Target="https://pbprog.ru/tk/pi-95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pbprog.ru/tk/t1-519" TargetMode="External"/><Relationship Id="rId4" Type="http://schemas.openxmlformats.org/officeDocument/2006/relationships/hyperlink" Target="https://pbprog.ru/tk/pi-618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pbprog.ru/tk/pi-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6"/>
  <sheetViews>
    <sheetView zoomScale="110" zoomScaleNormal="110" workbookViewId="0">
      <pane ySplit="6" topLeftCell="A7" activePane="bottomLeft" state="frozen"/>
      <selection pane="bottomLeft" activeCell="V3" sqref="V3"/>
    </sheetView>
  </sheetViews>
  <sheetFormatPr defaultRowHeight="15" x14ac:dyDescent="0.25"/>
  <cols>
    <col min="1" max="1" width="0.140625" customWidth="1"/>
    <col min="2" max="2" width="28.7109375" style="21" customWidth="1"/>
  </cols>
  <sheetData>
    <row r="1" spans="2:30" ht="30" customHeight="1" x14ac:dyDescent="0.25">
      <c r="B1" s="203" t="s">
        <v>103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2:30" ht="69.75" customHeight="1" x14ac:dyDescent="0.25">
      <c r="B2" s="203" t="s">
        <v>102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2:30" x14ac:dyDescent="0.25">
      <c r="B3" s="206" t="s">
        <v>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30" ht="30" customHeight="1" x14ac:dyDescent="0.25">
      <c r="B4" s="201" t="s">
        <v>1</v>
      </c>
      <c r="C4" s="201" t="s">
        <v>2</v>
      </c>
      <c r="D4" s="201" t="s">
        <v>3</v>
      </c>
      <c r="E4" s="195" t="s">
        <v>4</v>
      </c>
      <c r="F4" s="209"/>
      <c r="G4" s="210"/>
      <c r="H4" s="210"/>
      <c r="I4" s="211"/>
      <c r="J4" s="198" t="s">
        <v>5</v>
      </c>
      <c r="K4" s="199"/>
      <c r="L4" s="199"/>
      <c r="M4" s="199"/>
      <c r="N4" s="199"/>
      <c r="O4" s="200"/>
    </row>
    <row r="5" spans="2:30" ht="15" customHeight="1" x14ac:dyDescent="0.25">
      <c r="B5" s="202"/>
      <c r="C5" s="202"/>
      <c r="D5" s="202"/>
      <c r="E5" s="15" t="s">
        <v>6</v>
      </c>
      <c r="F5" s="2" t="s">
        <v>7</v>
      </c>
      <c r="G5" s="2" t="s">
        <v>8</v>
      </c>
      <c r="H5" s="2" t="s">
        <v>9</v>
      </c>
      <c r="I5" s="8" t="s">
        <v>10</v>
      </c>
      <c r="J5" s="198" t="s">
        <v>11</v>
      </c>
      <c r="K5" s="199"/>
      <c r="L5" s="200"/>
      <c r="M5" s="198" t="s">
        <v>12</v>
      </c>
      <c r="N5" s="199"/>
      <c r="O5" s="200"/>
    </row>
    <row r="6" spans="2:30" x14ac:dyDescent="0.25">
      <c r="B6" s="15"/>
      <c r="C6" s="15"/>
      <c r="D6" s="15"/>
      <c r="E6" s="15"/>
      <c r="F6" s="2"/>
      <c r="G6" s="2"/>
      <c r="H6" s="2"/>
      <c r="I6" s="8"/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38"/>
      <c r="Q6" s="48"/>
    </row>
    <row r="7" spans="2:30" x14ac:dyDescent="0.25">
      <c r="B7" s="8" t="s">
        <v>19</v>
      </c>
      <c r="C7" s="8">
        <v>350</v>
      </c>
      <c r="D7" s="8"/>
      <c r="E7" s="8"/>
      <c r="F7" s="2">
        <f>F8+F9+F10+F19+F23</f>
        <v>18.040000000000003</v>
      </c>
      <c r="G7" s="2">
        <f t="shared" ref="G7:O7" si="0">G8+G9+G10+G19+G23</f>
        <v>16.97</v>
      </c>
      <c r="H7" s="2">
        <f t="shared" si="0"/>
        <v>27.42</v>
      </c>
      <c r="I7" s="2">
        <f t="shared" si="0"/>
        <v>334.57</v>
      </c>
      <c r="J7" s="2">
        <f t="shared" si="0"/>
        <v>5.67</v>
      </c>
      <c r="K7" s="2">
        <f t="shared" si="0"/>
        <v>21.71</v>
      </c>
      <c r="L7" s="2">
        <f t="shared" si="0"/>
        <v>2.19</v>
      </c>
      <c r="M7" s="2">
        <f t="shared" si="0"/>
        <v>526.92999999999995</v>
      </c>
      <c r="N7" s="2">
        <f t="shared" si="0"/>
        <v>62.79</v>
      </c>
      <c r="O7" s="2">
        <f t="shared" si="0"/>
        <v>3.5049999999999994</v>
      </c>
      <c r="Q7" s="48"/>
    </row>
    <row r="8" spans="2:30" ht="20.100000000000001" customHeight="1" x14ac:dyDescent="0.25">
      <c r="B8" s="60" t="s">
        <v>21</v>
      </c>
      <c r="C8" s="6">
        <v>30</v>
      </c>
      <c r="D8" s="6">
        <v>30</v>
      </c>
      <c r="E8" s="8">
        <v>30</v>
      </c>
      <c r="F8" s="2">
        <v>2.4300000000000002</v>
      </c>
      <c r="G8" s="2">
        <v>0.3</v>
      </c>
      <c r="H8" s="2">
        <v>14.7</v>
      </c>
      <c r="I8" s="3">
        <f>F8*4+G8*9+H8*4</f>
        <v>71.22</v>
      </c>
      <c r="J8" s="4">
        <v>0.8</v>
      </c>
      <c r="K8" s="4">
        <v>0</v>
      </c>
      <c r="L8" s="4">
        <v>0</v>
      </c>
      <c r="M8" s="4">
        <v>13.2</v>
      </c>
      <c r="N8" s="4">
        <v>24.8</v>
      </c>
      <c r="O8" s="4">
        <v>1.7</v>
      </c>
      <c r="Q8" s="66"/>
      <c r="R8" s="66"/>
      <c r="S8" s="66"/>
      <c r="T8" s="44"/>
      <c r="U8" s="45"/>
      <c r="V8" s="45"/>
      <c r="W8" s="45"/>
      <c r="X8" s="46"/>
      <c r="Y8" s="47"/>
      <c r="Z8" s="47"/>
      <c r="AA8" s="47"/>
      <c r="AB8" s="47"/>
      <c r="AC8" s="47"/>
      <c r="AD8" s="47"/>
    </row>
    <row r="9" spans="2:30" ht="62.25" customHeight="1" x14ac:dyDescent="0.25">
      <c r="B9" s="20" t="s">
        <v>365</v>
      </c>
      <c r="C9" s="6">
        <v>11</v>
      </c>
      <c r="D9" s="6">
        <v>10</v>
      </c>
      <c r="E9" s="8">
        <v>10</v>
      </c>
      <c r="F9" s="7">
        <v>2.5</v>
      </c>
      <c r="G9" s="7">
        <v>2.9</v>
      </c>
      <c r="H9" s="7">
        <v>0</v>
      </c>
      <c r="I9" s="3">
        <f>F9*4+G9*9+H9*4</f>
        <v>36.099999999999994</v>
      </c>
      <c r="J9" s="4">
        <v>0.28000000000000003</v>
      </c>
      <c r="K9" s="4">
        <v>0.08</v>
      </c>
      <c r="L9" s="4">
        <v>0.06</v>
      </c>
      <c r="M9" s="2">
        <v>330</v>
      </c>
      <c r="N9" s="61">
        <v>0</v>
      </c>
      <c r="O9" s="61">
        <v>0</v>
      </c>
      <c r="Q9" s="128"/>
      <c r="R9" s="67"/>
      <c r="S9" s="67"/>
      <c r="T9" s="67"/>
      <c r="U9" s="127"/>
      <c r="V9" s="127"/>
      <c r="W9" s="127"/>
      <c r="X9" s="46"/>
      <c r="Y9" s="130"/>
      <c r="Z9" s="130"/>
      <c r="AA9" s="130"/>
      <c r="AB9" s="130"/>
      <c r="AC9" s="130"/>
      <c r="AD9" s="130"/>
    </row>
    <row r="10" spans="2:30" ht="47.25" customHeight="1" x14ac:dyDescent="0.25">
      <c r="B10" s="16" t="s">
        <v>222</v>
      </c>
      <c r="C10" s="16"/>
      <c r="D10" s="16"/>
      <c r="E10" s="8">
        <v>170</v>
      </c>
      <c r="F10" s="2">
        <v>11.5</v>
      </c>
      <c r="G10" s="2">
        <v>12.5</v>
      </c>
      <c r="H10" s="2">
        <v>3.1</v>
      </c>
      <c r="I10" s="3">
        <f>F10*4+G10*9+H10*4</f>
        <v>170.9</v>
      </c>
      <c r="J10" s="4">
        <v>3.6</v>
      </c>
      <c r="K10" s="4">
        <v>0.2</v>
      </c>
      <c r="L10" s="4">
        <v>0.03</v>
      </c>
      <c r="M10" s="4">
        <v>87</v>
      </c>
      <c r="N10" s="4">
        <v>21.3</v>
      </c>
      <c r="O10" s="4">
        <v>1.4</v>
      </c>
      <c r="P10" s="107"/>
      <c r="Q10" s="128"/>
      <c r="R10" s="67"/>
      <c r="S10" s="67"/>
      <c r="T10" s="67"/>
      <c r="U10" s="127"/>
      <c r="V10" s="127"/>
      <c r="W10" s="127"/>
      <c r="X10" s="46"/>
      <c r="Y10" s="130"/>
      <c r="Z10" s="130"/>
      <c r="AA10" s="130"/>
      <c r="AB10" s="130"/>
      <c r="AC10" s="130"/>
      <c r="AD10" s="130"/>
    </row>
    <row r="11" spans="2:30" ht="20.100000000000001" customHeight="1" x14ac:dyDescent="0.25">
      <c r="B11" s="86" t="s">
        <v>223</v>
      </c>
      <c r="C11" s="11">
        <v>143</v>
      </c>
      <c r="D11" s="11">
        <v>125</v>
      </c>
      <c r="E11" s="11"/>
      <c r="F11" s="7"/>
      <c r="G11" s="7"/>
      <c r="H11" s="7"/>
      <c r="I11" s="7"/>
      <c r="J11" s="7"/>
      <c r="K11" s="7"/>
      <c r="L11" s="7"/>
      <c r="M11" s="7"/>
      <c r="N11" s="7"/>
      <c r="O11" s="7"/>
      <c r="Q11" s="128"/>
      <c r="R11" s="67"/>
      <c r="S11" s="67"/>
      <c r="T11" s="67"/>
      <c r="U11" s="127"/>
      <c r="V11" s="127"/>
      <c r="W11" s="127"/>
      <c r="X11" s="46"/>
      <c r="Y11" s="130"/>
      <c r="Z11" s="130"/>
      <c r="AA11" s="130"/>
      <c r="AB11" s="130"/>
      <c r="AC11" s="130"/>
      <c r="AD11" s="130"/>
    </row>
    <row r="12" spans="2:30" ht="20.100000000000001" customHeight="1" x14ac:dyDescent="0.25">
      <c r="B12" s="86" t="s">
        <v>22</v>
      </c>
      <c r="C12" s="11">
        <v>44</v>
      </c>
      <c r="D12" s="11">
        <v>44</v>
      </c>
      <c r="E12" s="11"/>
      <c r="F12" s="7"/>
      <c r="G12" s="7"/>
      <c r="H12" s="7"/>
      <c r="I12" s="6"/>
      <c r="J12" s="4"/>
      <c r="K12" s="4"/>
      <c r="L12" s="4"/>
      <c r="M12" s="4"/>
      <c r="N12" s="4"/>
      <c r="O12" s="4"/>
      <c r="Q12" s="131"/>
      <c r="R12" s="103"/>
      <c r="S12" s="103"/>
      <c r="T12" s="67"/>
      <c r="U12" s="127"/>
      <c r="V12" s="127"/>
      <c r="W12" s="127"/>
      <c r="X12" s="46"/>
      <c r="Y12" s="130"/>
      <c r="Z12" s="130"/>
      <c r="AA12" s="130"/>
      <c r="AB12" s="130"/>
      <c r="AC12" s="130"/>
      <c r="AD12" s="130"/>
    </row>
    <row r="13" spans="2:30" ht="20.100000000000001" customHeight="1" x14ac:dyDescent="0.25">
      <c r="B13" s="87" t="s">
        <v>23</v>
      </c>
      <c r="C13" s="10">
        <v>7</v>
      </c>
      <c r="D13" s="10">
        <v>7</v>
      </c>
      <c r="E13" s="11"/>
      <c r="F13" s="7"/>
      <c r="G13" s="7"/>
      <c r="H13" s="7"/>
      <c r="I13" s="6"/>
      <c r="J13" s="4"/>
      <c r="K13" s="4"/>
      <c r="L13" s="4"/>
      <c r="M13" s="4"/>
      <c r="N13" s="4"/>
      <c r="O13" s="4"/>
      <c r="Q13" s="128"/>
    </row>
    <row r="14" spans="2:30" ht="20.100000000000001" customHeight="1" x14ac:dyDescent="0.25">
      <c r="B14" s="87" t="s">
        <v>224</v>
      </c>
      <c r="C14" s="10"/>
      <c r="D14" s="10">
        <v>125</v>
      </c>
      <c r="E14" s="11"/>
      <c r="F14" s="7"/>
      <c r="G14" s="7"/>
      <c r="H14" s="7"/>
      <c r="I14" s="6"/>
      <c r="J14" s="4"/>
      <c r="K14" s="4"/>
      <c r="L14" s="4"/>
      <c r="M14" s="4"/>
      <c r="N14" s="4"/>
      <c r="O14" s="4"/>
      <c r="Q14" s="48"/>
    </row>
    <row r="15" spans="2:30" ht="20.100000000000001" customHeight="1" x14ac:dyDescent="0.25">
      <c r="B15" s="86" t="s">
        <v>225</v>
      </c>
      <c r="C15" s="6">
        <v>1</v>
      </c>
      <c r="D15" s="6">
        <v>1</v>
      </c>
      <c r="E15" s="11"/>
      <c r="F15" s="7"/>
      <c r="G15" s="7"/>
      <c r="H15" s="7"/>
      <c r="I15" s="6"/>
      <c r="J15" s="4"/>
      <c r="K15" s="4"/>
      <c r="L15" s="4"/>
      <c r="M15" s="4"/>
      <c r="N15" s="4"/>
      <c r="O15" s="4"/>
      <c r="Q15" s="48"/>
    </row>
    <row r="16" spans="2:30" ht="20.100000000000001" customHeight="1" x14ac:dyDescent="0.25">
      <c r="B16" s="86" t="s">
        <v>25</v>
      </c>
      <c r="C16" s="6">
        <v>3</v>
      </c>
      <c r="D16" s="6">
        <v>3</v>
      </c>
      <c r="E16" s="11"/>
      <c r="F16" s="7"/>
      <c r="G16" s="7"/>
      <c r="H16" s="2"/>
      <c r="I16" s="8"/>
      <c r="J16" s="88"/>
      <c r="K16" s="88"/>
      <c r="L16" s="88"/>
      <c r="M16" s="88"/>
      <c r="N16" s="88"/>
      <c r="O16" s="88"/>
      <c r="Q16" s="48"/>
    </row>
    <row r="17" spans="2:30" ht="20.100000000000001" customHeight="1" x14ac:dyDescent="0.25">
      <c r="B17" s="86" t="s">
        <v>226</v>
      </c>
      <c r="C17" s="6"/>
      <c r="D17" s="11">
        <v>159</v>
      </c>
      <c r="E17" s="11"/>
      <c r="F17" s="7"/>
      <c r="G17" s="7"/>
      <c r="H17" s="2"/>
      <c r="I17" s="8"/>
      <c r="J17" s="88"/>
      <c r="K17" s="88"/>
      <c r="L17" s="88"/>
      <c r="M17" s="88"/>
      <c r="N17" s="88"/>
      <c r="O17" s="88"/>
      <c r="P17" s="107"/>
      <c r="Q17" s="48"/>
    </row>
    <row r="18" spans="2:30" ht="20.100000000000001" customHeight="1" x14ac:dyDescent="0.25">
      <c r="B18" s="89" t="s">
        <v>227</v>
      </c>
      <c r="C18" s="90">
        <v>17</v>
      </c>
      <c r="D18" s="91">
        <v>11</v>
      </c>
      <c r="E18" s="11"/>
      <c r="F18" s="92"/>
      <c r="G18" s="92"/>
      <c r="H18" s="92"/>
      <c r="I18" s="91"/>
      <c r="J18" s="93"/>
      <c r="K18" s="93"/>
      <c r="L18" s="93"/>
      <c r="M18" s="93"/>
      <c r="N18" s="93"/>
      <c r="O18" s="93"/>
      <c r="Q18" s="48"/>
    </row>
    <row r="19" spans="2:30" ht="20.100000000000001" customHeight="1" x14ac:dyDescent="0.25">
      <c r="B19" s="16" t="s">
        <v>157</v>
      </c>
      <c r="C19" s="17"/>
      <c r="D19" s="18"/>
      <c r="E19" s="8">
        <v>40</v>
      </c>
      <c r="F19" s="2">
        <v>0.26</v>
      </c>
      <c r="G19" s="2">
        <v>0.04</v>
      </c>
      <c r="H19" s="2">
        <v>0.84</v>
      </c>
      <c r="I19" s="3">
        <f>H19*4+G19*9+F19*4</f>
        <v>4.76</v>
      </c>
      <c r="J19" s="4">
        <v>0.04</v>
      </c>
      <c r="K19" s="4">
        <v>21.4</v>
      </c>
      <c r="L19" s="4">
        <v>2.1</v>
      </c>
      <c r="M19" s="4">
        <v>8.1999999999999993</v>
      </c>
      <c r="N19" s="4">
        <v>6.4</v>
      </c>
      <c r="O19" s="1">
        <v>0.3</v>
      </c>
      <c r="Q19" s="48"/>
    </row>
    <row r="20" spans="2:30" ht="20.100000000000001" customHeight="1" x14ac:dyDescent="0.25">
      <c r="B20" s="19" t="s">
        <v>158</v>
      </c>
      <c r="C20" s="7">
        <v>21</v>
      </c>
      <c r="D20" s="11">
        <v>15</v>
      </c>
      <c r="E20" s="6"/>
      <c r="F20" s="7"/>
      <c r="G20" s="7"/>
      <c r="H20" s="7"/>
      <c r="I20" s="6"/>
      <c r="J20" s="9"/>
      <c r="K20" s="9"/>
      <c r="L20" s="9"/>
      <c r="M20" s="9"/>
      <c r="N20" s="9"/>
      <c r="O20" s="9"/>
      <c r="Q20" s="48"/>
    </row>
    <row r="21" spans="2:30" ht="20.100000000000001" customHeight="1" x14ac:dyDescent="0.25">
      <c r="B21" s="14" t="s">
        <v>159</v>
      </c>
      <c r="C21" s="11">
        <v>21</v>
      </c>
      <c r="D21" s="11">
        <v>15</v>
      </c>
      <c r="E21" s="11"/>
      <c r="F21" s="7"/>
      <c r="G21" s="7"/>
      <c r="H21" s="7"/>
      <c r="I21" s="6"/>
      <c r="J21" s="9"/>
      <c r="K21" s="9"/>
      <c r="L21" s="9"/>
      <c r="M21" s="9"/>
      <c r="N21" s="9"/>
      <c r="O21" s="9"/>
      <c r="Q21" s="48"/>
    </row>
    <row r="22" spans="2:30" ht="20.100000000000001" customHeight="1" x14ac:dyDescent="0.25">
      <c r="B22" s="14" t="s">
        <v>378</v>
      </c>
      <c r="C22" s="11">
        <v>15</v>
      </c>
      <c r="D22" s="11">
        <v>10</v>
      </c>
      <c r="E22" s="11"/>
      <c r="F22" s="7"/>
      <c r="G22" s="7"/>
      <c r="H22" s="7"/>
      <c r="I22" s="6"/>
      <c r="J22" s="9"/>
      <c r="K22" s="9"/>
      <c r="L22" s="9"/>
      <c r="M22" s="9"/>
      <c r="N22" s="9"/>
      <c r="O22" s="9"/>
      <c r="Q22" s="48"/>
    </row>
    <row r="23" spans="2:30" ht="64.5" customHeight="1" x14ac:dyDescent="0.25">
      <c r="B23" s="16" t="s">
        <v>127</v>
      </c>
      <c r="C23" s="17"/>
      <c r="D23" s="18"/>
      <c r="E23" s="8">
        <v>150</v>
      </c>
      <c r="F23" s="2">
        <v>1.35</v>
      </c>
      <c r="G23" s="2">
        <v>1.23</v>
      </c>
      <c r="H23" s="2">
        <v>8.7799999999999994</v>
      </c>
      <c r="I23" s="3">
        <f>F23*4+G23*9+H23*4</f>
        <v>51.589999999999996</v>
      </c>
      <c r="J23" s="4">
        <v>0.95</v>
      </c>
      <c r="K23" s="4">
        <v>0.03</v>
      </c>
      <c r="L23" s="4">
        <v>0</v>
      </c>
      <c r="M23" s="4">
        <v>88.53</v>
      </c>
      <c r="N23" s="4">
        <v>10.29</v>
      </c>
      <c r="O23" s="4">
        <v>0.105</v>
      </c>
      <c r="Q23" s="66"/>
      <c r="R23" s="66"/>
      <c r="S23" s="66"/>
      <c r="T23" s="44"/>
      <c r="U23" s="45"/>
      <c r="V23" s="45"/>
      <c r="W23" s="45"/>
      <c r="X23" s="46"/>
      <c r="Y23" s="47"/>
      <c r="Z23" s="47"/>
      <c r="AA23" s="47"/>
      <c r="AB23" s="47"/>
      <c r="AC23" s="47"/>
      <c r="AD23" s="47"/>
    </row>
    <row r="24" spans="2:30" ht="20.100000000000001" customHeight="1" x14ac:dyDescent="0.25">
      <c r="B24" s="14" t="s">
        <v>76</v>
      </c>
      <c r="C24" s="6">
        <v>3</v>
      </c>
      <c r="D24" s="6">
        <v>3</v>
      </c>
      <c r="E24" s="6"/>
      <c r="F24" s="7"/>
      <c r="G24" s="7"/>
      <c r="H24" s="7"/>
      <c r="I24" s="3"/>
      <c r="J24" s="9"/>
      <c r="K24" s="9"/>
      <c r="L24" s="9"/>
      <c r="M24" s="9"/>
      <c r="N24" s="9"/>
      <c r="O24" s="9"/>
      <c r="Q24" s="66"/>
      <c r="R24" s="66"/>
      <c r="S24" s="66"/>
      <c r="T24" s="44"/>
      <c r="U24" s="45"/>
      <c r="V24" s="45"/>
      <c r="W24" s="45"/>
      <c r="X24" s="46"/>
      <c r="Y24" s="47"/>
      <c r="Z24" s="47"/>
      <c r="AA24" s="47"/>
      <c r="AB24" s="47"/>
      <c r="AC24" s="47"/>
      <c r="AD24" s="47"/>
    </row>
    <row r="25" spans="2:30" ht="20.100000000000001" customHeight="1" x14ac:dyDescent="0.25">
      <c r="B25" s="14" t="s">
        <v>47</v>
      </c>
      <c r="C25" s="6">
        <v>6</v>
      </c>
      <c r="D25" s="6">
        <v>6</v>
      </c>
      <c r="E25" s="6"/>
      <c r="F25" s="7"/>
      <c r="G25" s="7"/>
      <c r="H25" s="7"/>
      <c r="I25" s="3"/>
      <c r="J25" s="9"/>
      <c r="K25" s="9"/>
      <c r="L25" s="9"/>
      <c r="M25" s="9"/>
      <c r="N25" s="9"/>
      <c r="O25" s="9"/>
      <c r="Q25" s="66"/>
      <c r="R25" s="66"/>
      <c r="S25" s="66"/>
      <c r="T25" s="44"/>
      <c r="U25" s="45"/>
      <c r="V25" s="45"/>
      <c r="W25" s="45"/>
      <c r="X25" s="46"/>
      <c r="Y25" s="47"/>
      <c r="Z25" s="47"/>
      <c r="AA25" s="47"/>
      <c r="AB25" s="47"/>
      <c r="AC25" s="47"/>
      <c r="AD25" s="47"/>
    </row>
    <row r="26" spans="2:30" ht="20.100000000000001" customHeight="1" x14ac:dyDescent="0.25">
      <c r="B26" s="14" t="s">
        <v>28</v>
      </c>
      <c r="C26" s="6">
        <v>155</v>
      </c>
      <c r="D26" s="6">
        <v>155</v>
      </c>
      <c r="E26" s="6"/>
      <c r="F26" s="7"/>
      <c r="G26" s="7"/>
      <c r="H26" s="7"/>
      <c r="I26" s="3"/>
      <c r="J26" s="9"/>
      <c r="K26" s="9"/>
      <c r="L26" s="9"/>
      <c r="M26" s="9"/>
      <c r="N26" s="9"/>
      <c r="O26" s="9"/>
      <c r="Q26" s="66"/>
      <c r="R26" s="66"/>
      <c r="S26" s="66"/>
      <c r="T26" s="44"/>
      <c r="U26" s="45"/>
      <c r="V26" s="45"/>
      <c r="W26" s="45"/>
      <c r="X26" s="46"/>
      <c r="Y26" s="47"/>
      <c r="Z26" s="47"/>
      <c r="AA26" s="47"/>
      <c r="AB26" s="47"/>
      <c r="AC26" s="47"/>
      <c r="AD26" s="47"/>
    </row>
    <row r="27" spans="2:30" ht="20.100000000000001" customHeight="1" x14ac:dyDescent="0.25">
      <c r="B27" s="19" t="s">
        <v>29</v>
      </c>
      <c r="C27" s="10">
        <f>C26*120/1000</f>
        <v>18.600000000000001</v>
      </c>
      <c r="D27" s="10">
        <f>D26*120/1000</f>
        <v>18.600000000000001</v>
      </c>
      <c r="E27" s="6"/>
      <c r="F27" s="7"/>
      <c r="G27" s="7"/>
      <c r="H27" s="7"/>
      <c r="I27" s="3"/>
      <c r="J27" s="9"/>
      <c r="K27" s="9"/>
      <c r="L27" s="9"/>
      <c r="M27" s="9"/>
      <c r="N27" s="9"/>
      <c r="O27" s="9"/>
      <c r="Q27" s="66"/>
      <c r="R27" s="66"/>
      <c r="S27" s="66"/>
      <c r="T27" s="44"/>
      <c r="U27" s="45"/>
      <c r="V27" s="45"/>
      <c r="W27" s="45"/>
      <c r="X27" s="46"/>
      <c r="Y27" s="47"/>
      <c r="Z27" s="47"/>
      <c r="AA27" s="47"/>
      <c r="AB27" s="47"/>
      <c r="AC27" s="47"/>
      <c r="AD27" s="47"/>
    </row>
    <row r="28" spans="2:30" ht="20.100000000000001" customHeight="1" x14ac:dyDescent="0.25">
      <c r="B28" s="8" t="s">
        <v>128</v>
      </c>
      <c r="C28" s="8"/>
      <c r="D28" s="8"/>
      <c r="E28" s="8"/>
      <c r="F28" s="2">
        <f t="shared" ref="F28:O28" si="1">F29</f>
        <v>1.3</v>
      </c>
      <c r="G28" s="2">
        <f t="shared" si="1"/>
        <v>0</v>
      </c>
      <c r="H28" s="2">
        <f t="shared" si="1"/>
        <v>21.4</v>
      </c>
      <c r="I28" s="2">
        <f t="shared" si="1"/>
        <v>90.8</v>
      </c>
      <c r="J28" s="4">
        <f t="shared" si="1"/>
        <v>0.04</v>
      </c>
      <c r="K28" s="2">
        <f t="shared" si="1"/>
        <v>0.02</v>
      </c>
      <c r="L28" s="2">
        <f t="shared" si="1"/>
        <v>10</v>
      </c>
      <c r="M28" s="2">
        <f t="shared" si="1"/>
        <v>8</v>
      </c>
      <c r="N28" s="2">
        <f t="shared" si="1"/>
        <v>42</v>
      </c>
      <c r="O28" s="2">
        <f t="shared" si="1"/>
        <v>0.6</v>
      </c>
      <c r="Q28" s="126"/>
      <c r="R28" s="67"/>
      <c r="S28" s="67"/>
      <c r="T28" s="100"/>
      <c r="U28" s="127"/>
      <c r="V28" s="127"/>
      <c r="W28" s="127"/>
      <c r="X28" s="67"/>
      <c r="Y28" s="47"/>
      <c r="Z28" s="47"/>
      <c r="AA28" s="47"/>
      <c r="AB28" s="47"/>
      <c r="AC28" s="47"/>
      <c r="AD28" s="47"/>
    </row>
    <row r="29" spans="2:30" ht="20.100000000000001" customHeight="1" x14ac:dyDescent="0.25">
      <c r="B29" s="70" t="s">
        <v>395</v>
      </c>
      <c r="C29" s="71"/>
      <c r="D29" s="72"/>
      <c r="E29" s="8">
        <v>100</v>
      </c>
      <c r="F29" s="2">
        <v>1.3</v>
      </c>
      <c r="G29" s="2">
        <v>0</v>
      </c>
      <c r="H29" s="2">
        <v>21.4</v>
      </c>
      <c r="I29" s="3">
        <f>F29*4+G29*9+H29*4</f>
        <v>90.8</v>
      </c>
      <c r="J29" s="4">
        <v>0.04</v>
      </c>
      <c r="K29" s="4">
        <v>0.02</v>
      </c>
      <c r="L29" s="4">
        <v>10</v>
      </c>
      <c r="M29" s="4">
        <v>8</v>
      </c>
      <c r="N29" s="4">
        <v>42</v>
      </c>
      <c r="O29" s="4">
        <v>0.6</v>
      </c>
      <c r="Q29" s="126"/>
      <c r="R29" s="67"/>
      <c r="S29" s="67"/>
      <c r="T29" s="100"/>
      <c r="U29" s="127"/>
      <c r="V29" s="127"/>
      <c r="W29" s="45"/>
      <c r="X29" s="44"/>
      <c r="Y29" s="140"/>
      <c r="Z29" s="140"/>
      <c r="AA29" s="140"/>
      <c r="AB29" s="140"/>
      <c r="AC29" s="140"/>
      <c r="AD29" s="140"/>
    </row>
    <row r="30" spans="2:30" ht="20.100000000000001" customHeight="1" x14ac:dyDescent="0.25">
      <c r="B30" s="8" t="s">
        <v>30</v>
      </c>
      <c r="C30" s="8"/>
      <c r="D30" s="8"/>
      <c r="E30" s="8"/>
      <c r="F30" s="2">
        <f>F31+F50+F55+F63+F71+F81+F85+F86</f>
        <v>16.354199999999999</v>
      </c>
      <c r="G30" s="2">
        <f t="shared" ref="G30:O30" si="2">G31+G50+G55+G63+G71+G81+G85+G86</f>
        <v>22.379200000000001</v>
      </c>
      <c r="H30" s="2">
        <f t="shared" si="2"/>
        <v>75.87</v>
      </c>
      <c r="I30" s="2">
        <f t="shared" si="2"/>
        <v>570.30959999999993</v>
      </c>
      <c r="J30" s="2">
        <f t="shared" si="2"/>
        <v>0.70500000000000007</v>
      </c>
      <c r="K30" s="2">
        <f t="shared" si="2"/>
        <v>67.86999999999999</v>
      </c>
      <c r="L30" s="2">
        <f t="shared" si="2"/>
        <v>15.839999999999998</v>
      </c>
      <c r="M30" s="2">
        <f t="shared" si="2"/>
        <v>98.759999999999977</v>
      </c>
      <c r="N30" s="2">
        <f t="shared" si="2"/>
        <v>78.649999999999991</v>
      </c>
      <c r="O30" s="2">
        <f t="shared" si="2"/>
        <v>4.1399999999999997</v>
      </c>
      <c r="Q30" s="126"/>
      <c r="R30" s="67"/>
      <c r="S30" s="100"/>
      <c r="T30" s="100"/>
      <c r="U30" s="127"/>
      <c r="V30" s="127"/>
      <c r="W30" s="45"/>
      <c r="X30" s="44"/>
      <c r="Y30" s="140"/>
      <c r="Z30" s="140"/>
      <c r="AA30" s="140"/>
      <c r="AB30" s="140"/>
      <c r="AC30" s="140"/>
      <c r="AD30" s="140"/>
    </row>
    <row r="31" spans="2:30" ht="69" customHeight="1" x14ac:dyDescent="0.25">
      <c r="B31" s="16" t="s">
        <v>106</v>
      </c>
      <c r="C31" s="17"/>
      <c r="D31" s="18"/>
      <c r="E31" s="8">
        <v>150</v>
      </c>
      <c r="F31" s="2">
        <v>1.1000000000000001</v>
      </c>
      <c r="G31" s="2">
        <v>3.1</v>
      </c>
      <c r="H31" s="2">
        <v>10.199999999999999</v>
      </c>
      <c r="I31" s="3">
        <f>H31*4+G31*9+F31*4</f>
        <v>73.100000000000009</v>
      </c>
      <c r="J31" s="4">
        <v>0.02</v>
      </c>
      <c r="K31" s="4">
        <v>15.12</v>
      </c>
      <c r="L31" s="4">
        <v>4.7699999999999996</v>
      </c>
      <c r="M31" s="4">
        <v>21.47</v>
      </c>
      <c r="N31" s="4">
        <v>12.51</v>
      </c>
      <c r="O31" s="4">
        <v>0.57999999999999996</v>
      </c>
      <c r="P31" s="108"/>
      <c r="Q31" s="128"/>
      <c r="R31" s="141"/>
      <c r="S31" s="142"/>
      <c r="T31" s="100"/>
      <c r="U31" s="143"/>
      <c r="V31" s="143"/>
      <c r="W31" s="143"/>
      <c r="X31" s="142"/>
      <c r="Y31" s="144"/>
      <c r="Z31" s="144"/>
      <c r="AA31" s="144"/>
      <c r="AB31" s="144"/>
      <c r="AC31" s="144"/>
      <c r="AD31" s="144"/>
    </row>
    <row r="32" spans="2:30" ht="20.100000000000001" customHeight="1" x14ac:dyDescent="0.25">
      <c r="B32" s="14" t="s">
        <v>31</v>
      </c>
      <c r="C32" s="6">
        <v>12</v>
      </c>
      <c r="D32" s="6">
        <v>10</v>
      </c>
      <c r="E32" s="8"/>
      <c r="F32" s="2"/>
      <c r="G32" s="2"/>
      <c r="H32" s="2"/>
      <c r="I32" s="3"/>
      <c r="J32" s="4"/>
      <c r="K32" s="4"/>
      <c r="L32" s="4"/>
      <c r="M32" s="4"/>
      <c r="N32" s="4"/>
      <c r="O32" s="4"/>
      <c r="Q32" s="48"/>
    </row>
    <row r="33" spans="2:17" ht="20.100000000000001" customHeight="1" x14ac:dyDescent="0.25">
      <c r="B33" s="14" t="s">
        <v>329</v>
      </c>
      <c r="C33" s="6">
        <v>30</v>
      </c>
      <c r="D33" s="6">
        <v>24</v>
      </c>
      <c r="E33" s="8"/>
      <c r="F33" s="2"/>
      <c r="G33" s="2"/>
      <c r="H33" s="2"/>
      <c r="I33" s="3"/>
      <c r="J33" s="4"/>
      <c r="K33" s="4"/>
      <c r="L33" s="4"/>
      <c r="M33" s="4"/>
      <c r="N33" s="4"/>
      <c r="O33" s="4"/>
      <c r="Q33" s="48"/>
    </row>
    <row r="34" spans="2:17" ht="20.100000000000001" customHeight="1" x14ac:dyDescent="0.25">
      <c r="B34" s="14" t="s">
        <v>36</v>
      </c>
      <c r="C34" s="6">
        <v>32</v>
      </c>
      <c r="D34" s="6">
        <v>24</v>
      </c>
      <c r="E34" s="8"/>
      <c r="F34" s="2"/>
      <c r="G34" s="2"/>
      <c r="H34" s="2"/>
      <c r="I34" s="3"/>
      <c r="J34" s="4"/>
      <c r="K34" s="4"/>
      <c r="L34" s="4"/>
      <c r="M34" s="4"/>
      <c r="N34" s="4"/>
      <c r="O34" s="4"/>
      <c r="Q34" s="48"/>
    </row>
    <row r="35" spans="2:17" ht="20.100000000000001" customHeight="1" x14ac:dyDescent="0.25">
      <c r="B35" s="14" t="s">
        <v>299</v>
      </c>
      <c r="C35" s="10">
        <v>15</v>
      </c>
      <c r="D35" s="10">
        <v>12</v>
      </c>
      <c r="E35" s="8"/>
      <c r="F35" s="2"/>
      <c r="G35" s="2"/>
      <c r="H35" s="2"/>
      <c r="I35" s="3"/>
      <c r="J35" s="4"/>
      <c r="K35" s="4"/>
      <c r="L35" s="4"/>
      <c r="M35" s="4"/>
      <c r="N35" s="4"/>
      <c r="O35" s="4"/>
      <c r="Q35" s="48"/>
    </row>
    <row r="36" spans="2:17" ht="20.100000000000001" customHeight="1" x14ac:dyDescent="0.25">
      <c r="B36" s="14" t="s">
        <v>107</v>
      </c>
      <c r="C36" s="10">
        <v>13</v>
      </c>
      <c r="D36" s="10">
        <v>9</v>
      </c>
      <c r="E36" s="8"/>
      <c r="F36" s="2"/>
      <c r="G36" s="2"/>
      <c r="H36" s="2"/>
      <c r="I36" s="3"/>
      <c r="J36" s="4"/>
      <c r="K36" s="4"/>
      <c r="L36" s="4"/>
      <c r="M36" s="4"/>
      <c r="N36" s="4"/>
      <c r="O36" s="4"/>
      <c r="Q36" s="48"/>
    </row>
    <row r="37" spans="2:17" ht="27" customHeight="1" x14ac:dyDescent="0.25">
      <c r="B37" s="19" t="s">
        <v>55</v>
      </c>
      <c r="C37" s="6">
        <f>D37*100/75</f>
        <v>20</v>
      </c>
      <c r="D37" s="6">
        <v>15</v>
      </c>
      <c r="E37" s="8"/>
      <c r="F37" s="2"/>
      <c r="G37" s="2"/>
      <c r="H37" s="2"/>
      <c r="I37" s="3"/>
      <c r="J37" s="4"/>
      <c r="K37" s="4"/>
      <c r="L37" s="4"/>
      <c r="M37" s="4"/>
      <c r="N37" s="4"/>
      <c r="O37" s="4"/>
      <c r="Q37" s="48"/>
    </row>
    <row r="38" spans="2:17" ht="20.100000000000001" customHeight="1" x14ac:dyDescent="0.25">
      <c r="B38" s="14" t="s">
        <v>32</v>
      </c>
      <c r="C38" s="11">
        <f>D38*100/70</f>
        <v>21.428571428571427</v>
      </c>
      <c r="D38" s="6">
        <v>15</v>
      </c>
      <c r="E38" s="8"/>
      <c r="F38" s="2"/>
      <c r="G38" s="2"/>
      <c r="H38" s="2"/>
      <c r="I38" s="3"/>
      <c r="J38" s="4"/>
      <c r="K38" s="4"/>
      <c r="L38" s="4"/>
      <c r="M38" s="4"/>
      <c r="N38" s="4"/>
      <c r="O38" s="4"/>
      <c r="Q38" s="48"/>
    </row>
    <row r="39" spans="2:17" ht="20.100000000000001" customHeight="1" x14ac:dyDescent="0.25">
      <c r="B39" s="14" t="s">
        <v>33</v>
      </c>
      <c r="C39" s="11">
        <f>D39*100/65</f>
        <v>23.076923076923077</v>
      </c>
      <c r="D39" s="10">
        <v>15</v>
      </c>
      <c r="E39" s="8"/>
      <c r="F39" s="2"/>
      <c r="G39" s="2"/>
      <c r="H39" s="2"/>
      <c r="I39" s="3"/>
      <c r="J39" s="4"/>
      <c r="K39" s="4"/>
      <c r="L39" s="4"/>
      <c r="M39" s="4"/>
      <c r="N39" s="4"/>
      <c r="O39" s="4"/>
      <c r="Q39" s="48"/>
    </row>
    <row r="40" spans="2:17" ht="20.100000000000001" customHeight="1" x14ac:dyDescent="0.25">
      <c r="B40" s="14" t="s">
        <v>34</v>
      </c>
      <c r="C40" s="6">
        <f>D40*100/60</f>
        <v>25</v>
      </c>
      <c r="D40" s="6">
        <v>15</v>
      </c>
      <c r="E40" s="8"/>
      <c r="F40" s="2"/>
      <c r="G40" s="2"/>
      <c r="H40" s="2"/>
      <c r="I40" s="3"/>
      <c r="J40" s="4"/>
      <c r="K40" s="4"/>
      <c r="L40" s="4"/>
      <c r="M40" s="4"/>
      <c r="N40" s="4"/>
      <c r="O40" s="4"/>
      <c r="Q40" s="48"/>
    </row>
    <row r="41" spans="2:17" ht="20.100000000000001" customHeight="1" x14ac:dyDescent="0.25">
      <c r="B41" s="14" t="s">
        <v>35</v>
      </c>
      <c r="C41" s="6">
        <v>7</v>
      </c>
      <c r="D41" s="6">
        <v>6</v>
      </c>
      <c r="E41" s="8"/>
      <c r="F41" s="2"/>
      <c r="G41" s="2"/>
      <c r="H41" s="2"/>
      <c r="I41" s="3"/>
      <c r="J41" s="4"/>
      <c r="K41" s="4"/>
      <c r="L41" s="4"/>
      <c r="M41" s="4"/>
      <c r="N41" s="4"/>
      <c r="O41" s="4"/>
      <c r="Q41" s="48"/>
    </row>
    <row r="42" spans="2:17" ht="20.100000000000001" customHeight="1" x14ac:dyDescent="0.25">
      <c r="B42" s="14" t="s">
        <v>41</v>
      </c>
      <c r="C42" s="62">
        <f>D42*100/80</f>
        <v>7.5</v>
      </c>
      <c r="D42" s="10">
        <v>6</v>
      </c>
      <c r="E42" s="6"/>
      <c r="F42" s="7"/>
      <c r="G42" s="7"/>
      <c r="H42" s="7"/>
      <c r="I42" s="6"/>
      <c r="J42" s="12"/>
      <c r="K42" s="12"/>
      <c r="L42" s="12"/>
      <c r="M42" s="12"/>
      <c r="N42" s="12"/>
      <c r="O42" s="12"/>
      <c r="Q42" s="48"/>
    </row>
    <row r="43" spans="2:17" ht="20.100000000000001" customHeight="1" x14ac:dyDescent="0.25">
      <c r="B43" s="14" t="s">
        <v>36</v>
      </c>
      <c r="C43" s="7">
        <f>D43*100/75</f>
        <v>8</v>
      </c>
      <c r="D43" s="6">
        <v>6</v>
      </c>
      <c r="E43" s="6"/>
      <c r="F43" s="7"/>
      <c r="G43" s="7"/>
      <c r="H43" s="7"/>
      <c r="I43" s="6"/>
      <c r="J43" s="12"/>
      <c r="K43" s="12"/>
      <c r="L43" s="12"/>
      <c r="M43" s="12"/>
      <c r="N43" s="12"/>
      <c r="O43" s="12"/>
      <c r="Q43" s="48"/>
    </row>
    <row r="44" spans="2:17" ht="20.100000000000001" customHeight="1" x14ac:dyDescent="0.25">
      <c r="B44" s="14" t="s">
        <v>42</v>
      </c>
      <c r="C44" s="7">
        <v>1.8</v>
      </c>
      <c r="D44" s="6">
        <v>1.8</v>
      </c>
      <c r="E44" s="6"/>
      <c r="F44" s="7"/>
      <c r="G44" s="7"/>
      <c r="H44" s="7"/>
      <c r="I44" s="6"/>
      <c r="J44" s="12"/>
      <c r="K44" s="12"/>
      <c r="L44" s="12"/>
      <c r="M44" s="12"/>
      <c r="N44" s="12"/>
      <c r="O44" s="12"/>
      <c r="Q44" s="48"/>
    </row>
    <row r="45" spans="2:17" ht="20.100000000000001" customHeight="1" x14ac:dyDescent="0.25">
      <c r="B45" s="14" t="s">
        <v>20</v>
      </c>
      <c r="C45" s="6">
        <v>3</v>
      </c>
      <c r="D45" s="6">
        <v>3</v>
      </c>
      <c r="E45" s="6"/>
      <c r="F45" s="7"/>
      <c r="G45" s="7"/>
      <c r="H45" s="7"/>
      <c r="I45" s="6"/>
      <c r="J45" s="12"/>
      <c r="K45" s="12"/>
      <c r="L45" s="12"/>
      <c r="M45" s="12"/>
      <c r="N45" s="12"/>
      <c r="O45" s="12"/>
      <c r="Q45" s="48"/>
    </row>
    <row r="46" spans="2:17" ht="20.100000000000001" customHeight="1" x14ac:dyDescent="0.25">
      <c r="B46" s="14" t="s">
        <v>47</v>
      </c>
      <c r="C46" s="6">
        <v>1.8</v>
      </c>
      <c r="D46" s="6">
        <v>1.8</v>
      </c>
      <c r="E46" s="6"/>
      <c r="F46" s="7"/>
      <c r="G46" s="7"/>
      <c r="H46" s="7"/>
      <c r="I46" s="6"/>
      <c r="J46" s="12"/>
      <c r="K46" s="12"/>
      <c r="L46" s="12"/>
      <c r="M46" s="12"/>
      <c r="N46" s="12"/>
      <c r="O46" s="12"/>
      <c r="Q46" s="48"/>
    </row>
    <row r="47" spans="2:17" ht="20.100000000000001" customHeight="1" x14ac:dyDescent="0.25">
      <c r="B47" s="19" t="s">
        <v>37</v>
      </c>
      <c r="C47" s="10">
        <v>120</v>
      </c>
      <c r="D47" s="10">
        <v>120</v>
      </c>
      <c r="E47" s="8"/>
      <c r="F47" s="2"/>
      <c r="G47" s="2"/>
      <c r="H47" s="2"/>
      <c r="I47" s="3"/>
      <c r="J47" s="4"/>
      <c r="K47" s="4"/>
      <c r="L47" s="4"/>
      <c r="M47" s="4"/>
      <c r="N47" s="4"/>
      <c r="O47" s="4"/>
      <c r="Q47" s="48"/>
    </row>
    <row r="48" spans="2:17" ht="20.100000000000001" customHeight="1" x14ac:dyDescent="0.25">
      <c r="B48" s="19" t="s">
        <v>108</v>
      </c>
      <c r="C48" s="10">
        <v>5</v>
      </c>
      <c r="D48" s="10">
        <v>5</v>
      </c>
      <c r="E48" s="8"/>
      <c r="F48" s="2"/>
      <c r="G48" s="2"/>
      <c r="H48" s="2"/>
      <c r="I48" s="3"/>
      <c r="J48" s="4"/>
      <c r="K48" s="4"/>
      <c r="L48" s="4"/>
      <c r="M48" s="4"/>
      <c r="N48" s="4"/>
      <c r="O48" s="4"/>
      <c r="Q48" s="48"/>
    </row>
    <row r="49" spans="2:18" ht="20.100000000000001" customHeight="1" x14ac:dyDescent="0.25">
      <c r="B49" s="14" t="s">
        <v>39</v>
      </c>
      <c r="C49" s="6">
        <v>1</v>
      </c>
      <c r="D49" s="6">
        <v>1</v>
      </c>
      <c r="E49" s="8"/>
      <c r="F49" s="2"/>
      <c r="G49" s="2"/>
      <c r="H49" s="2"/>
      <c r="I49" s="3"/>
      <c r="J49" s="4"/>
      <c r="K49" s="4"/>
      <c r="L49" s="4"/>
      <c r="M49" s="4"/>
      <c r="N49" s="4"/>
      <c r="O49" s="4"/>
      <c r="Q49" s="48"/>
    </row>
    <row r="50" spans="2:18" ht="118.5" customHeight="1" x14ac:dyDescent="0.25">
      <c r="B50" s="16" t="s">
        <v>109</v>
      </c>
      <c r="C50" s="17"/>
      <c r="D50" s="18"/>
      <c r="E50" s="8">
        <v>40</v>
      </c>
      <c r="F50" s="2">
        <v>1.05</v>
      </c>
      <c r="G50" s="2">
        <v>3.4</v>
      </c>
      <c r="H50" s="2">
        <v>2.6</v>
      </c>
      <c r="I50" s="3">
        <f>H50*4+G50*9+F50*4</f>
        <v>45.2</v>
      </c>
      <c r="J50" s="4">
        <v>0.04</v>
      </c>
      <c r="K50" s="4">
        <v>21.4</v>
      </c>
      <c r="L50" s="4">
        <v>2.1</v>
      </c>
      <c r="M50" s="4">
        <v>8.1999999999999993</v>
      </c>
      <c r="N50" s="4">
        <v>6.4</v>
      </c>
      <c r="O50" s="1">
        <v>0.3</v>
      </c>
      <c r="Q50" s="48"/>
    </row>
    <row r="51" spans="2:18" ht="30" customHeight="1" x14ac:dyDescent="0.25">
      <c r="B51" s="19" t="s">
        <v>377</v>
      </c>
      <c r="C51" s="7">
        <v>55</v>
      </c>
      <c r="D51" s="11">
        <v>54</v>
      </c>
      <c r="E51" s="6"/>
      <c r="F51" s="7"/>
      <c r="G51" s="7"/>
      <c r="H51" s="7"/>
      <c r="I51" s="6"/>
      <c r="J51" s="9"/>
      <c r="K51" s="9"/>
      <c r="L51" s="9"/>
      <c r="M51" s="9"/>
      <c r="N51" s="9"/>
      <c r="O51" s="9"/>
      <c r="Q51" s="48"/>
    </row>
    <row r="52" spans="2:18" ht="20.100000000000001" customHeight="1" x14ac:dyDescent="0.25">
      <c r="B52" s="14" t="s">
        <v>110</v>
      </c>
      <c r="C52" s="11"/>
      <c r="D52" s="11">
        <v>30</v>
      </c>
      <c r="E52" s="11"/>
      <c r="F52" s="7"/>
      <c r="G52" s="7"/>
      <c r="H52" s="7"/>
      <c r="I52" s="6"/>
      <c r="J52" s="9"/>
      <c r="K52" s="9"/>
      <c r="L52" s="9"/>
      <c r="M52" s="9"/>
      <c r="N52" s="9"/>
      <c r="O52" s="9"/>
      <c r="Q52" s="48"/>
    </row>
    <row r="53" spans="2:18" ht="20.100000000000001" customHeight="1" x14ac:dyDescent="0.25">
      <c r="B53" s="14" t="s">
        <v>35</v>
      </c>
      <c r="C53" s="11">
        <v>10</v>
      </c>
      <c r="D53" s="11">
        <v>8</v>
      </c>
      <c r="E53" s="11"/>
      <c r="F53" s="7"/>
      <c r="G53" s="7"/>
      <c r="H53" s="7"/>
      <c r="I53" s="6"/>
      <c r="J53" s="9"/>
      <c r="K53" s="9"/>
      <c r="L53" s="9"/>
      <c r="M53" s="9"/>
      <c r="N53" s="9"/>
      <c r="O53" s="9"/>
      <c r="Q53" s="48"/>
    </row>
    <row r="54" spans="2:18" ht="20.100000000000001" customHeight="1" x14ac:dyDescent="0.25">
      <c r="B54" s="14" t="s">
        <v>40</v>
      </c>
      <c r="C54" s="11">
        <v>3</v>
      </c>
      <c r="D54" s="11">
        <v>3</v>
      </c>
      <c r="E54" s="11"/>
      <c r="F54" s="7"/>
      <c r="G54" s="7"/>
      <c r="H54" s="7"/>
      <c r="I54" s="6"/>
      <c r="J54" s="9"/>
      <c r="K54" s="9"/>
      <c r="L54" s="9"/>
      <c r="M54" s="9"/>
      <c r="N54" s="9"/>
      <c r="O54" s="13"/>
      <c r="Q54" s="48"/>
    </row>
    <row r="55" spans="2:18" ht="81.75" customHeight="1" x14ac:dyDescent="0.25">
      <c r="B55" s="16" t="s">
        <v>111</v>
      </c>
      <c r="C55" s="17"/>
      <c r="D55" s="18"/>
      <c r="E55" s="8">
        <v>120</v>
      </c>
      <c r="F55" s="2">
        <v>3.5</v>
      </c>
      <c r="G55" s="2">
        <v>5.3</v>
      </c>
      <c r="H55" s="2">
        <v>24.5</v>
      </c>
      <c r="I55" s="3">
        <f>H55*4+G55*9+F55*4</f>
        <v>159.69999999999999</v>
      </c>
      <c r="J55" s="4">
        <v>0.09</v>
      </c>
      <c r="K55" s="4">
        <v>17.399999999999999</v>
      </c>
      <c r="L55" s="4">
        <v>8.5299999999999994</v>
      </c>
      <c r="M55" s="4">
        <v>28.49</v>
      </c>
      <c r="N55" s="4">
        <v>22.8</v>
      </c>
      <c r="O55" s="4">
        <v>0.83</v>
      </c>
      <c r="Q55" s="48"/>
    </row>
    <row r="56" spans="2:18" ht="25.5" customHeight="1" x14ac:dyDescent="0.25">
      <c r="B56" s="19" t="s">
        <v>55</v>
      </c>
      <c r="C56" s="11">
        <f>D56*100/75</f>
        <v>140</v>
      </c>
      <c r="D56" s="6">
        <v>105</v>
      </c>
      <c r="E56" s="3"/>
      <c r="F56" s="2"/>
      <c r="G56" s="2"/>
      <c r="H56" s="2"/>
      <c r="I56" s="3"/>
      <c r="J56" s="4"/>
      <c r="K56" s="4"/>
      <c r="L56" s="4"/>
      <c r="M56" s="4"/>
      <c r="N56" s="4"/>
      <c r="O56" s="4"/>
      <c r="Q56" s="48"/>
    </row>
    <row r="57" spans="2:18" ht="20.100000000000001" customHeight="1" x14ac:dyDescent="0.25">
      <c r="B57" s="14" t="s">
        <v>32</v>
      </c>
      <c r="C57" s="11">
        <f>D57*100/70</f>
        <v>150</v>
      </c>
      <c r="D57" s="6">
        <v>105</v>
      </c>
      <c r="E57" s="3"/>
      <c r="F57" s="2"/>
      <c r="G57" s="2"/>
      <c r="H57" s="2"/>
      <c r="I57" s="3"/>
      <c r="J57" s="4"/>
      <c r="K57" s="4"/>
      <c r="L57" s="4"/>
      <c r="M57" s="4"/>
      <c r="N57" s="4"/>
      <c r="O57" s="4"/>
      <c r="Q57" s="48"/>
    </row>
    <row r="58" spans="2:18" ht="20.100000000000001" customHeight="1" x14ac:dyDescent="0.25">
      <c r="B58" s="14" t="s">
        <v>33</v>
      </c>
      <c r="C58" s="11">
        <f>D58*100/65</f>
        <v>161.53846153846155</v>
      </c>
      <c r="D58" s="10">
        <v>105</v>
      </c>
      <c r="E58" s="3"/>
      <c r="F58" s="2"/>
      <c r="G58" s="2"/>
      <c r="H58" s="2"/>
      <c r="I58" s="3"/>
      <c r="J58" s="4"/>
      <c r="K58" s="4"/>
      <c r="L58" s="4"/>
      <c r="M58" s="4"/>
      <c r="N58" s="4"/>
      <c r="O58" s="4"/>
      <c r="Q58" s="48"/>
    </row>
    <row r="59" spans="2:18" ht="20.100000000000001" customHeight="1" x14ac:dyDescent="0.25">
      <c r="B59" s="14" t="s">
        <v>34</v>
      </c>
      <c r="C59" s="11">
        <f>D59*100/60</f>
        <v>175</v>
      </c>
      <c r="D59" s="6">
        <v>105</v>
      </c>
      <c r="E59" s="3"/>
      <c r="F59" s="2"/>
      <c r="G59" s="2"/>
      <c r="H59" s="2"/>
      <c r="I59" s="3"/>
      <c r="J59" s="4"/>
      <c r="K59" s="4"/>
      <c r="L59" s="4"/>
      <c r="M59" s="4"/>
      <c r="N59" s="4"/>
      <c r="O59" s="4"/>
      <c r="Q59" s="48"/>
    </row>
    <row r="60" spans="2:18" ht="20.100000000000001" customHeight="1" x14ac:dyDescent="0.25">
      <c r="B60" s="14" t="s">
        <v>113</v>
      </c>
      <c r="C60" s="11">
        <v>19</v>
      </c>
      <c r="D60" s="11">
        <v>18</v>
      </c>
      <c r="E60" s="3"/>
      <c r="F60" s="2"/>
      <c r="G60" s="2"/>
      <c r="H60" s="2"/>
      <c r="I60" s="3"/>
      <c r="J60" s="4"/>
      <c r="K60" s="4"/>
      <c r="L60" s="4"/>
      <c r="M60" s="4"/>
      <c r="N60" s="4"/>
      <c r="O60" s="4"/>
      <c r="Q60" s="48"/>
    </row>
    <row r="61" spans="2:18" ht="20.100000000000001" customHeight="1" x14ac:dyDescent="0.25">
      <c r="B61" s="19" t="s">
        <v>23</v>
      </c>
      <c r="C61" s="10">
        <f>C60*120/1000</f>
        <v>2.2799999999999998</v>
      </c>
      <c r="D61" s="10">
        <f>D60*120/1000</f>
        <v>2.16</v>
      </c>
      <c r="E61" s="3"/>
      <c r="F61" s="2"/>
      <c r="G61" s="2"/>
      <c r="H61" s="2"/>
      <c r="I61" s="3"/>
      <c r="J61" s="4"/>
      <c r="K61" s="4"/>
      <c r="L61" s="4"/>
      <c r="M61" s="4"/>
      <c r="N61" s="4"/>
      <c r="O61" s="4"/>
      <c r="Q61" s="48"/>
    </row>
    <row r="62" spans="2:18" ht="20.100000000000001" customHeight="1" x14ac:dyDescent="0.25">
      <c r="B62" s="14" t="s">
        <v>20</v>
      </c>
      <c r="C62" s="11">
        <v>2</v>
      </c>
      <c r="D62" s="11">
        <v>2</v>
      </c>
      <c r="E62" s="3"/>
      <c r="F62" s="2"/>
      <c r="G62" s="2"/>
      <c r="H62" s="2"/>
      <c r="I62" s="3"/>
      <c r="J62" s="4"/>
      <c r="K62" s="4"/>
      <c r="L62" s="4"/>
      <c r="M62" s="4"/>
      <c r="N62" s="4"/>
      <c r="O62" s="4"/>
      <c r="Q62" s="48"/>
    </row>
    <row r="63" spans="2:18" ht="56.25" customHeight="1" x14ac:dyDescent="0.25">
      <c r="B63" s="16" t="s">
        <v>342</v>
      </c>
      <c r="C63" s="17"/>
      <c r="D63" s="18"/>
      <c r="E63" s="8">
        <v>50</v>
      </c>
      <c r="F63" s="2">
        <v>7.6</v>
      </c>
      <c r="G63" s="2">
        <v>9.3000000000000007</v>
      </c>
      <c r="H63" s="2">
        <v>7.2</v>
      </c>
      <c r="I63" s="2">
        <f>H63*4+G63*9+F63*4</f>
        <v>142.9</v>
      </c>
      <c r="J63" s="4">
        <v>3.5000000000000003E-2</v>
      </c>
      <c r="K63" s="4">
        <v>9.6999999999999993</v>
      </c>
      <c r="L63" s="4">
        <v>0.04</v>
      </c>
      <c r="M63" s="4">
        <v>17.940000000000001</v>
      </c>
      <c r="N63" s="4">
        <v>13.28</v>
      </c>
      <c r="O63" s="4">
        <v>0.57999999999999996</v>
      </c>
      <c r="P63" s="108"/>
      <c r="Q63" s="109"/>
      <c r="R63" s="108"/>
    </row>
    <row r="64" spans="2:18" ht="20.100000000000001" customHeight="1" x14ac:dyDescent="0.25">
      <c r="B64" s="14" t="s">
        <v>43</v>
      </c>
      <c r="C64" s="11">
        <v>56</v>
      </c>
      <c r="D64" s="11">
        <v>45</v>
      </c>
      <c r="E64" s="11"/>
      <c r="F64" s="11"/>
      <c r="G64" s="7"/>
      <c r="H64" s="7"/>
      <c r="I64" s="6"/>
      <c r="J64" s="9"/>
      <c r="K64" s="9"/>
      <c r="L64" s="9"/>
      <c r="M64" s="9"/>
      <c r="N64" s="9"/>
      <c r="O64" s="9"/>
      <c r="Q64" s="48"/>
    </row>
    <row r="65" spans="2:17" ht="20.100000000000001" customHeight="1" x14ac:dyDescent="0.25">
      <c r="B65" s="14" t="s">
        <v>348</v>
      </c>
      <c r="C65" s="7">
        <v>4</v>
      </c>
      <c r="D65" s="7">
        <v>4</v>
      </c>
      <c r="E65" s="11"/>
      <c r="F65" s="11"/>
      <c r="G65" s="7"/>
      <c r="H65" s="7"/>
      <c r="I65" s="6"/>
      <c r="J65" s="9"/>
      <c r="K65" s="9"/>
      <c r="L65" s="9"/>
      <c r="M65" s="9"/>
      <c r="N65" s="9"/>
      <c r="O65" s="9"/>
      <c r="Q65" s="48"/>
    </row>
    <row r="66" spans="2:17" ht="20.100000000000001" customHeight="1" x14ac:dyDescent="0.25">
      <c r="B66" s="14" t="s">
        <v>35</v>
      </c>
      <c r="C66" s="7">
        <v>19</v>
      </c>
      <c r="D66" s="11">
        <v>17</v>
      </c>
      <c r="E66" s="11"/>
      <c r="F66" s="11"/>
      <c r="G66" s="7"/>
      <c r="H66" s="7"/>
      <c r="I66" s="6"/>
      <c r="J66" s="9"/>
      <c r="K66" s="9"/>
      <c r="L66" s="9"/>
      <c r="M66" s="9"/>
      <c r="N66" s="9"/>
      <c r="O66" s="9"/>
      <c r="Q66" s="48"/>
    </row>
    <row r="67" spans="2:17" ht="20.100000000000001" customHeight="1" x14ac:dyDescent="0.25">
      <c r="B67" s="14" t="s">
        <v>40</v>
      </c>
      <c r="C67" s="7">
        <v>2.5</v>
      </c>
      <c r="D67" s="7">
        <v>2.5</v>
      </c>
      <c r="E67" s="11"/>
      <c r="F67" s="11"/>
      <c r="G67" s="7"/>
      <c r="H67" s="7"/>
      <c r="I67" s="6"/>
      <c r="J67" s="9"/>
      <c r="K67" s="9"/>
      <c r="L67" s="9"/>
      <c r="M67" s="9"/>
      <c r="N67" s="9"/>
      <c r="O67" s="9"/>
      <c r="Q67" s="48"/>
    </row>
    <row r="68" spans="2:17" ht="20.100000000000001" customHeight="1" x14ac:dyDescent="0.25">
      <c r="B68" s="14" t="s">
        <v>189</v>
      </c>
      <c r="C68" s="7">
        <v>4</v>
      </c>
      <c r="D68" s="7">
        <v>4</v>
      </c>
      <c r="E68" s="11"/>
      <c r="F68" s="11"/>
      <c r="G68" s="7"/>
      <c r="H68" s="7"/>
      <c r="I68" s="6"/>
      <c r="J68" s="9"/>
      <c r="K68" s="9"/>
      <c r="L68" s="9"/>
      <c r="M68" s="9"/>
      <c r="N68" s="9"/>
      <c r="O68" s="9"/>
      <c r="Q68" s="48"/>
    </row>
    <row r="69" spans="2:17" ht="20.100000000000001" customHeight="1" x14ac:dyDescent="0.25">
      <c r="B69" s="14" t="s">
        <v>40</v>
      </c>
      <c r="C69" s="7">
        <v>3</v>
      </c>
      <c r="D69" s="7">
        <v>3</v>
      </c>
      <c r="E69" s="11"/>
      <c r="F69" s="11"/>
      <c r="G69" s="7"/>
      <c r="H69" s="7"/>
      <c r="I69" s="6"/>
      <c r="J69" s="9"/>
      <c r="K69" s="9"/>
      <c r="L69" s="9"/>
      <c r="M69" s="9"/>
      <c r="N69" s="9"/>
      <c r="O69" s="9"/>
      <c r="Q69" s="48"/>
    </row>
    <row r="70" spans="2:17" ht="20.100000000000001" customHeight="1" x14ac:dyDescent="0.25">
      <c r="B70" s="14" t="s">
        <v>114</v>
      </c>
      <c r="C70" s="11"/>
      <c r="D70" s="11">
        <v>59</v>
      </c>
      <c r="E70" s="11"/>
      <c r="F70" s="11"/>
      <c r="G70" s="7"/>
      <c r="H70" s="7"/>
      <c r="I70" s="6"/>
      <c r="J70" s="9"/>
      <c r="K70" s="9"/>
      <c r="L70" s="9"/>
      <c r="M70" s="9"/>
      <c r="N70" s="9"/>
      <c r="O70" s="9"/>
      <c r="Q70" s="48"/>
    </row>
    <row r="71" spans="2:17" ht="57.75" customHeight="1" x14ac:dyDescent="0.25">
      <c r="B71" s="16" t="s">
        <v>115</v>
      </c>
      <c r="C71" s="63"/>
      <c r="D71" s="64"/>
      <c r="E71" s="8">
        <v>20</v>
      </c>
      <c r="F71" s="2">
        <v>0.2</v>
      </c>
      <c r="G71" s="2">
        <v>0.9</v>
      </c>
      <c r="H71" s="2">
        <v>1.2</v>
      </c>
      <c r="I71" s="2">
        <f>H71*4+G71*9+F71*4</f>
        <v>13.7</v>
      </c>
      <c r="J71" s="4">
        <v>0</v>
      </c>
      <c r="K71" s="4">
        <v>4.25</v>
      </c>
      <c r="L71" s="4">
        <v>0.4</v>
      </c>
      <c r="M71" s="4">
        <v>1.02</v>
      </c>
      <c r="N71" s="4">
        <v>1.44</v>
      </c>
      <c r="O71" s="4">
        <v>0.06</v>
      </c>
      <c r="Q71" s="48"/>
    </row>
    <row r="72" spans="2:17" ht="20.100000000000001" customHeight="1" x14ac:dyDescent="0.25">
      <c r="B72" s="14" t="s">
        <v>117</v>
      </c>
      <c r="C72" s="11">
        <v>18</v>
      </c>
      <c r="D72" s="11">
        <v>18</v>
      </c>
      <c r="E72" s="11"/>
      <c r="F72" s="11"/>
      <c r="G72" s="7"/>
      <c r="H72" s="7"/>
      <c r="I72" s="6"/>
      <c r="J72" s="9"/>
      <c r="K72" s="9"/>
      <c r="L72" s="9"/>
      <c r="M72" s="9"/>
      <c r="N72" s="9"/>
      <c r="O72" s="9"/>
      <c r="Q72" s="48"/>
    </row>
    <row r="73" spans="2:17" ht="20.100000000000001" customHeight="1" x14ac:dyDescent="0.25">
      <c r="B73" s="14" t="s">
        <v>20</v>
      </c>
      <c r="C73" s="11">
        <v>1</v>
      </c>
      <c r="D73" s="11">
        <v>1</v>
      </c>
      <c r="E73" s="11"/>
      <c r="F73" s="11"/>
      <c r="G73" s="7"/>
      <c r="H73" s="7"/>
      <c r="I73" s="6"/>
      <c r="J73" s="9"/>
      <c r="K73" s="9"/>
      <c r="L73" s="9"/>
      <c r="M73" s="9"/>
      <c r="N73" s="9"/>
      <c r="O73" s="9"/>
      <c r="Q73" s="48"/>
    </row>
    <row r="74" spans="2:17" ht="20.100000000000001" customHeight="1" x14ac:dyDescent="0.25">
      <c r="B74" s="14" t="s">
        <v>44</v>
      </c>
      <c r="C74" s="11">
        <v>1</v>
      </c>
      <c r="D74" s="11">
        <v>1</v>
      </c>
      <c r="E74" s="11"/>
      <c r="F74" s="11"/>
      <c r="G74" s="7"/>
      <c r="H74" s="7"/>
      <c r="I74" s="6"/>
      <c r="J74" s="9"/>
      <c r="K74" s="9"/>
      <c r="L74" s="9"/>
      <c r="M74" s="9"/>
      <c r="N74" s="9"/>
      <c r="O74" s="9"/>
      <c r="Q74" s="48"/>
    </row>
    <row r="75" spans="2:17" ht="20.100000000000001" customHeight="1" x14ac:dyDescent="0.25">
      <c r="B75" s="14" t="s">
        <v>41</v>
      </c>
      <c r="C75" s="62">
        <v>1.6</v>
      </c>
      <c r="D75" s="10">
        <v>2</v>
      </c>
      <c r="E75" s="11"/>
      <c r="F75" s="11"/>
      <c r="G75" s="7"/>
      <c r="H75" s="7"/>
      <c r="I75" s="6"/>
      <c r="J75" s="9"/>
      <c r="K75" s="9"/>
      <c r="L75" s="9"/>
      <c r="M75" s="9"/>
      <c r="N75" s="9"/>
      <c r="O75" s="9"/>
      <c r="Q75" s="48"/>
    </row>
    <row r="76" spans="2:17" ht="20.100000000000001" customHeight="1" x14ac:dyDescent="0.25">
      <c r="B76" s="14" t="s">
        <v>36</v>
      </c>
      <c r="C76" s="7">
        <f>D76*100/75</f>
        <v>2.6666666666666665</v>
      </c>
      <c r="D76" s="6">
        <v>2</v>
      </c>
      <c r="E76" s="11"/>
      <c r="F76" s="11"/>
      <c r="G76" s="7"/>
      <c r="H76" s="7"/>
      <c r="I76" s="6"/>
      <c r="J76" s="9"/>
      <c r="K76" s="9"/>
      <c r="L76" s="9"/>
      <c r="M76" s="9"/>
      <c r="N76" s="9"/>
      <c r="O76" s="9"/>
      <c r="Q76" s="48"/>
    </row>
    <row r="77" spans="2:17" ht="20.100000000000001" customHeight="1" x14ac:dyDescent="0.25">
      <c r="B77" s="14" t="s">
        <v>35</v>
      </c>
      <c r="C77" s="7">
        <v>0.5</v>
      </c>
      <c r="D77" s="7">
        <v>0.4</v>
      </c>
      <c r="E77" s="11"/>
      <c r="F77" s="11"/>
      <c r="G77" s="7"/>
      <c r="H77" s="7"/>
      <c r="I77" s="6"/>
      <c r="J77" s="9"/>
      <c r="K77" s="9"/>
      <c r="L77" s="9"/>
      <c r="M77" s="9"/>
      <c r="N77" s="9"/>
      <c r="O77" s="9"/>
      <c r="Q77" s="48"/>
    </row>
    <row r="78" spans="2:17" ht="20.100000000000001" customHeight="1" x14ac:dyDescent="0.25">
      <c r="B78" s="14" t="s">
        <v>20</v>
      </c>
      <c r="C78" s="7">
        <v>0.3</v>
      </c>
      <c r="D78" s="7">
        <v>0.3</v>
      </c>
      <c r="E78" s="11"/>
      <c r="F78" s="11"/>
      <c r="G78" s="7"/>
      <c r="H78" s="7"/>
      <c r="I78" s="6"/>
      <c r="J78" s="9"/>
      <c r="K78" s="9"/>
      <c r="L78" s="9"/>
      <c r="M78" s="9"/>
      <c r="N78" s="9"/>
      <c r="O78" s="9"/>
      <c r="Q78" s="48"/>
    </row>
    <row r="79" spans="2:17" ht="20.100000000000001" customHeight="1" x14ac:dyDescent="0.25">
      <c r="B79" s="14" t="s">
        <v>47</v>
      </c>
      <c r="C79" s="7">
        <v>0.2</v>
      </c>
      <c r="D79" s="7">
        <v>0.2</v>
      </c>
      <c r="E79" s="11"/>
      <c r="F79" s="11"/>
      <c r="G79" s="7"/>
      <c r="H79" s="7"/>
      <c r="I79" s="6"/>
      <c r="J79" s="9"/>
      <c r="K79" s="9"/>
      <c r="L79" s="9"/>
      <c r="M79" s="9"/>
      <c r="N79" s="9"/>
      <c r="O79" s="9"/>
      <c r="Q79" s="48"/>
    </row>
    <row r="80" spans="2:17" ht="20.100000000000001" customHeight="1" x14ac:dyDescent="0.25">
      <c r="B80" s="14" t="s">
        <v>116</v>
      </c>
      <c r="C80" s="11">
        <v>2</v>
      </c>
      <c r="D80" s="11">
        <v>2</v>
      </c>
      <c r="E80" s="11"/>
      <c r="F80" s="11"/>
      <c r="G80" s="7"/>
      <c r="H80" s="7"/>
      <c r="I80" s="6"/>
      <c r="J80" s="9"/>
      <c r="K80" s="9"/>
      <c r="L80" s="9"/>
      <c r="M80" s="9"/>
      <c r="N80" s="9"/>
      <c r="O80" s="9"/>
      <c r="Q80" s="48"/>
    </row>
    <row r="81" spans="2:17" ht="67.5" customHeight="1" x14ac:dyDescent="0.25">
      <c r="B81" s="16" t="s">
        <v>45</v>
      </c>
      <c r="C81" s="17"/>
      <c r="D81" s="18"/>
      <c r="E81" s="8">
        <v>150</v>
      </c>
      <c r="F81" s="4">
        <v>0.39419999999999999</v>
      </c>
      <c r="G81" s="4">
        <v>7.9200000000000007E-2</v>
      </c>
      <c r="H81" s="4">
        <v>16.670000000000002</v>
      </c>
      <c r="I81" s="3">
        <f>F81*4+G81*9+H81*4</f>
        <v>68.969600000000014</v>
      </c>
      <c r="J81" s="4">
        <v>0</v>
      </c>
      <c r="K81" s="4">
        <v>0</v>
      </c>
      <c r="L81" s="4">
        <v>0</v>
      </c>
      <c r="M81" s="4">
        <v>9.24</v>
      </c>
      <c r="N81" s="4">
        <v>1.92</v>
      </c>
      <c r="O81" s="4">
        <v>0.06</v>
      </c>
      <c r="Q81" s="48"/>
    </row>
    <row r="82" spans="2:17" ht="20.100000000000001" customHeight="1" x14ac:dyDescent="0.25">
      <c r="B82" s="14" t="s">
        <v>46</v>
      </c>
      <c r="C82" s="6">
        <v>13.5</v>
      </c>
      <c r="D82" s="6">
        <v>13.5</v>
      </c>
      <c r="E82" s="8"/>
      <c r="F82" s="2"/>
      <c r="G82" s="2"/>
      <c r="H82" s="2"/>
      <c r="I82" s="8"/>
      <c r="J82" s="12"/>
      <c r="K82" s="12"/>
      <c r="L82" s="12"/>
      <c r="M82" s="12"/>
      <c r="N82" s="12"/>
      <c r="O82" s="12"/>
      <c r="Q82" s="48"/>
    </row>
    <row r="83" spans="2:17" ht="20.100000000000001" customHeight="1" x14ac:dyDescent="0.25">
      <c r="B83" s="14" t="s">
        <v>47</v>
      </c>
      <c r="C83" s="11">
        <v>4</v>
      </c>
      <c r="D83" s="6">
        <v>4</v>
      </c>
      <c r="E83" s="8"/>
      <c r="F83" s="2"/>
      <c r="G83" s="2"/>
      <c r="H83" s="2"/>
      <c r="I83" s="8"/>
      <c r="J83" s="12"/>
      <c r="K83" s="12"/>
      <c r="L83" s="12"/>
      <c r="M83" s="12"/>
      <c r="N83" s="12"/>
      <c r="O83" s="12"/>
      <c r="Q83" s="48"/>
    </row>
    <row r="84" spans="2:17" ht="20.100000000000001" customHeight="1" x14ac:dyDescent="0.25">
      <c r="B84" s="14" t="s">
        <v>48</v>
      </c>
      <c r="C84" s="11">
        <v>157</v>
      </c>
      <c r="D84" s="6">
        <v>157</v>
      </c>
      <c r="E84" s="8"/>
      <c r="F84" s="2"/>
      <c r="G84" s="2"/>
      <c r="H84" s="2"/>
      <c r="I84" s="8"/>
      <c r="J84" s="12"/>
      <c r="K84" s="12"/>
      <c r="L84" s="12"/>
      <c r="M84" s="12"/>
      <c r="N84" s="12"/>
      <c r="O84" s="12"/>
      <c r="Q84" s="48"/>
    </row>
    <row r="85" spans="2:17" ht="20.100000000000001" customHeight="1" x14ac:dyDescent="0.25">
      <c r="B85" s="20" t="s">
        <v>21</v>
      </c>
      <c r="C85" s="6">
        <v>10</v>
      </c>
      <c r="D85" s="6">
        <v>10</v>
      </c>
      <c r="E85" s="8">
        <v>10</v>
      </c>
      <c r="F85" s="2">
        <v>0.81</v>
      </c>
      <c r="G85" s="2">
        <v>0.1</v>
      </c>
      <c r="H85" s="2">
        <v>4.9000000000000004</v>
      </c>
      <c r="I85" s="3">
        <f>F85*4+G85*9+H85*4</f>
        <v>23.740000000000002</v>
      </c>
      <c r="J85" s="4">
        <v>0.5</v>
      </c>
      <c r="K85" s="4">
        <v>0</v>
      </c>
      <c r="L85" s="4">
        <v>0</v>
      </c>
      <c r="M85" s="4">
        <v>8.8000000000000007</v>
      </c>
      <c r="N85" s="4">
        <v>16.5</v>
      </c>
      <c r="O85" s="4">
        <v>1.1299999999999999</v>
      </c>
      <c r="Q85" s="48"/>
    </row>
    <row r="86" spans="2:17" ht="20.100000000000001" customHeight="1" x14ac:dyDescent="0.25">
      <c r="B86" s="20" t="s">
        <v>347</v>
      </c>
      <c r="C86" s="6">
        <v>20</v>
      </c>
      <c r="D86" s="6">
        <v>20</v>
      </c>
      <c r="E86" s="8">
        <v>20</v>
      </c>
      <c r="F86" s="2">
        <v>1.7</v>
      </c>
      <c r="G86" s="2">
        <v>0.2</v>
      </c>
      <c r="H86" s="2">
        <v>8.6</v>
      </c>
      <c r="I86" s="3">
        <f>F86*4+G86*9+H86*4</f>
        <v>43</v>
      </c>
      <c r="J86" s="4">
        <v>0.02</v>
      </c>
      <c r="K86" s="4">
        <v>0</v>
      </c>
      <c r="L86" s="4">
        <v>0</v>
      </c>
      <c r="M86" s="4">
        <v>3.6</v>
      </c>
      <c r="N86" s="4">
        <v>3.8</v>
      </c>
      <c r="O86" s="4">
        <v>0.6</v>
      </c>
      <c r="Q86" s="48"/>
    </row>
    <row r="87" spans="2:17" ht="20.100000000000001" customHeight="1" x14ac:dyDescent="0.25">
      <c r="B87" s="28" t="s">
        <v>51</v>
      </c>
      <c r="C87" s="29"/>
      <c r="D87" s="29"/>
      <c r="E87" s="27"/>
      <c r="F87" s="2">
        <f t="shared" ref="F87:O87" si="3">F88+F104+F112</f>
        <v>10.6</v>
      </c>
      <c r="G87" s="2">
        <f t="shared" si="3"/>
        <v>14.700000000000001</v>
      </c>
      <c r="H87" s="2">
        <f t="shared" si="3"/>
        <v>77.5</v>
      </c>
      <c r="I87" s="2">
        <f t="shared" si="3"/>
        <v>484.7</v>
      </c>
      <c r="J87" s="2">
        <f t="shared" si="3"/>
        <v>0.12</v>
      </c>
      <c r="K87" s="2">
        <f t="shared" si="3"/>
        <v>6.38</v>
      </c>
      <c r="L87" s="2">
        <f t="shared" si="3"/>
        <v>60.53</v>
      </c>
      <c r="M87" s="2">
        <f t="shared" si="3"/>
        <v>229.12</v>
      </c>
      <c r="N87" s="2">
        <f t="shared" si="3"/>
        <v>20.02</v>
      </c>
      <c r="O87" s="2">
        <f t="shared" si="3"/>
        <v>9.43</v>
      </c>
      <c r="Q87" s="48"/>
    </row>
    <row r="88" spans="2:17" ht="63.75" customHeight="1" x14ac:dyDescent="0.25">
      <c r="B88" s="16" t="s">
        <v>380</v>
      </c>
      <c r="C88" s="17"/>
      <c r="D88" s="18"/>
      <c r="E88" s="8">
        <v>160</v>
      </c>
      <c r="F88" s="2">
        <v>6.3</v>
      </c>
      <c r="G88" s="2">
        <v>12.5</v>
      </c>
      <c r="H88" s="2">
        <v>29.5</v>
      </c>
      <c r="I88" s="3">
        <f>F88*4+G88*9+H88*4</f>
        <v>255.7</v>
      </c>
      <c r="J88" s="2">
        <v>0.08</v>
      </c>
      <c r="K88" s="2">
        <v>0.08</v>
      </c>
      <c r="L88" s="2">
        <v>0.5</v>
      </c>
      <c r="M88" s="2">
        <v>211.4</v>
      </c>
      <c r="N88" s="2">
        <v>12.3</v>
      </c>
      <c r="O88" s="2">
        <v>8.4</v>
      </c>
      <c r="Q88" s="48"/>
    </row>
    <row r="89" spans="2:17" ht="24.95" customHeight="1" x14ac:dyDescent="0.25">
      <c r="B89" s="19" t="s">
        <v>55</v>
      </c>
      <c r="C89" s="11">
        <f>D89*100/75</f>
        <v>82.666666666666671</v>
      </c>
      <c r="D89" s="6">
        <v>62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Q89" s="48"/>
    </row>
    <row r="90" spans="2:17" ht="24.95" customHeight="1" x14ac:dyDescent="0.25">
      <c r="B90" s="14" t="s">
        <v>32</v>
      </c>
      <c r="C90" s="11">
        <f>D90*100/70</f>
        <v>88.571428571428569</v>
      </c>
      <c r="D90" s="6">
        <v>62</v>
      </c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Q90" s="48"/>
    </row>
    <row r="91" spans="2:17" ht="24.95" customHeight="1" x14ac:dyDescent="0.25">
      <c r="B91" s="14" t="s">
        <v>33</v>
      </c>
      <c r="C91" s="11">
        <f>D91*100/65</f>
        <v>95.384615384615387</v>
      </c>
      <c r="D91" s="10">
        <v>62</v>
      </c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Q91" s="48"/>
    </row>
    <row r="92" spans="2:17" ht="24.95" customHeight="1" x14ac:dyDescent="0.25">
      <c r="B92" s="14" t="s">
        <v>34</v>
      </c>
      <c r="C92" s="11">
        <f>D92*100/60</f>
        <v>103.33333333333333</v>
      </c>
      <c r="D92" s="6">
        <v>62</v>
      </c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Q92" s="48"/>
    </row>
    <row r="93" spans="2:17" ht="24.95" customHeight="1" x14ac:dyDescent="0.25">
      <c r="B93" s="14" t="s">
        <v>299</v>
      </c>
      <c r="C93" s="11">
        <v>70</v>
      </c>
      <c r="D93" s="11">
        <v>53</v>
      </c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Q93" s="48"/>
    </row>
    <row r="94" spans="2:17" ht="24.95" customHeight="1" x14ac:dyDescent="0.25">
      <c r="B94" s="14" t="s">
        <v>41</v>
      </c>
      <c r="C94" s="62">
        <f>D94*100/80</f>
        <v>35</v>
      </c>
      <c r="D94" s="10">
        <v>28</v>
      </c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Q94" s="48"/>
    </row>
    <row r="95" spans="2:17" ht="24.95" customHeight="1" x14ac:dyDescent="0.25">
      <c r="B95" s="14" t="s">
        <v>36</v>
      </c>
      <c r="C95" s="7">
        <f>D95*100/75</f>
        <v>37.333333333333336</v>
      </c>
      <c r="D95" s="6">
        <v>28</v>
      </c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Q95" s="48"/>
    </row>
    <row r="96" spans="2:17" ht="24.95" customHeight="1" x14ac:dyDescent="0.25">
      <c r="B96" s="14" t="s">
        <v>35</v>
      </c>
      <c r="C96" s="11">
        <v>10</v>
      </c>
      <c r="D96" s="11">
        <v>8</v>
      </c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Q96" s="48"/>
    </row>
    <row r="97" spans="2:20" ht="24.95" customHeight="1" x14ac:dyDescent="0.25">
      <c r="B97" s="14" t="s">
        <v>381</v>
      </c>
      <c r="C97" s="7">
        <v>8</v>
      </c>
      <c r="D97" s="7">
        <v>8</v>
      </c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Q97" s="48"/>
    </row>
    <row r="98" spans="2:20" ht="24.95" customHeight="1" x14ac:dyDescent="0.25">
      <c r="B98" s="14" t="s">
        <v>105</v>
      </c>
      <c r="C98" s="11">
        <v>8</v>
      </c>
      <c r="D98" s="11">
        <v>8</v>
      </c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Q98" s="48"/>
    </row>
    <row r="99" spans="2:20" ht="24.95" customHeight="1" x14ac:dyDescent="0.25">
      <c r="B99" s="14" t="s">
        <v>195</v>
      </c>
      <c r="C99" s="11">
        <v>9</v>
      </c>
      <c r="D99" s="11">
        <v>9</v>
      </c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Q99" s="48"/>
    </row>
    <row r="100" spans="2:20" ht="24.95" customHeight="1" x14ac:dyDescent="0.25">
      <c r="B100" s="14" t="s">
        <v>38</v>
      </c>
      <c r="C100" s="11">
        <v>4</v>
      </c>
      <c r="D100" s="11">
        <v>4</v>
      </c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Q100" s="48"/>
    </row>
    <row r="101" spans="2:20" ht="24.95" customHeight="1" x14ac:dyDescent="0.25">
      <c r="B101" s="14" t="s">
        <v>114</v>
      </c>
      <c r="C101" s="11"/>
      <c r="D101" s="11">
        <v>188</v>
      </c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Q101" s="48"/>
    </row>
    <row r="102" spans="2:20" ht="24.95" customHeight="1" x14ac:dyDescent="0.25">
      <c r="B102" s="14" t="s">
        <v>280</v>
      </c>
      <c r="C102" s="11"/>
      <c r="D102" s="11">
        <v>160</v>
      </c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Q102" s="48"/>
    </row>
    <row r="103" spans="2:20" ht="24.95" customHeight="1" x14ac:dyDescent="0.25">
      <c r="B103" s="14" t="s">
        <v>20</v>
      </c>
      <c r="C103" s="11">
        <v>4</v>
      </c>
      <c r="D103" s="11">
        <v>4</v>
      </c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Q103" s="48"/>
    </row>
    <row r="104" spans="2:20" ht="77.25" customHeight="1" x14ac:dyDescent="0.25">
      <c r="B104" s="16" t="s">
        <v>349</v>
      </c>
      <c r="C104" s="17"/>
      <c r="D104" s="18"/>
      <c r="E104" s="8">
        <v>55</v>
      </c>
      <c r="F104" s="2">
        <v>3.7</v>
      </c>
      <c r="G104" s="2">
        <v>1.8</v>
      </c>
      <c r="H104" s="2">
        <v>26.7</v>
      </c>
      <c r="I104" s="3">
        <f>F104*4+G104*9+H104*4</f>
        <v>137.80000000000001</v>
      </c>
      <c r="J104" s="4">
        <v>0.03</v>
      </c>
      <c r="K104" s="2">
        <v>6.3</v>
      </c>
      <c r="L104" s="4">
        <v>0.03</v>
      </c>
      <c r="M104" s="2">
        <v>9.4</v>
      </c>
      <c r="N104" s="2">
        <v>5.5</v>
      </c>
      <c r="O104" s="2">
        <v>0.6</v>
      </c>
      <c r="P104" s="107"/>
      <c r="Q104" s="109"/>
      <c r="R104" s="108"/>
      <c r="S104" s="108"/>
    </row>
    <row r="105" spans="2:20" ht="20.100000000000001" customHeight="1" x14ac:dyDescent="0.25">
      <c r="B105" s="14" t="s">
        <v>122</v>
      </c>
      <c r="C105" s="7"/>
      <c r="D105" s="7">
        <v>42</v>
      </c>
      <c r="E105" s="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107"/>
      <c r="Q105" s="48"/>
    </row>
    <row r="106" spans="2:20" ht="20.100000000000001" customHeight="1" x14ac:dyDescent="0.25">
      <c r="B106" s="14" t="s">
        <v>44</v>
      </c>
      <c r="C106" s="7">
        <v>39</v>
      </c>
      <c r="D106" s="7">
        <v>39</v>
      </c>
      <c r="E106" s="2"/>
      <c r="F106" s="22"/>
      <c r="G106" s="23"/>
      <c r="H106" s="23"/>
      <c r="I106" s="24"/>
      <c r="J106" s="4"/>
      <c r="K106" s="4"/>
      <c r="L106" s="4"/>
      <c r="M106" s="4"/>
      <c r="N106" s="4"/>
      <c r="O106" s="4"/>
      <c r="Q106" s="48"/>
      <c r="R106" s="145"/>
      <c r="S106" s="197"/>
      <c r="T106" s="147"/>
    </row>
    <row r="107" spans="2:20" ht="20.100000000000001" customHeight="1" x14ac:dyDescent="0.25">
      <c r="B107" s="14" t="s">
        <v>47</v>
      </c>
      <c r="C107" s="7">
        <v>12</v>
      </c>
      <c r="D107" s="7">
        <v>12</v>
      </c>
      <c r="E107" s="2"/>
      <c r="F107" s="22"/>
      <c r="G107" s="23"/>
      <c r="H107" s="23"/>
      <c r="I107" s="24"/>
      <c r="J107" s="4"/>
      <c r="K107" s="4"/>
      <c r="L107" s="4"/>
      <c r="M107" s="4"/>
      <c r="N107" s="4"/>
      <c r="O107" s="4"/>
      <c r="Q107" s="48"/>
      <c r="R107" s="148"/>
      <c r="S107" s="197"/>
      <c r="T107" s="147"/>
    </row>
    <row r="108" spans="2:20" ht="20.100000000000001" customHeight="1" x14ac:dyDescent="0.25">
      <c r="B108" s="14" t="s">
        <v>121</v>
      </c>
      <c r="C108" s="7">
        <v>5.2</v>
      </c>
      <c r="D108" s="7">
        <v>5</v>
      </c>
      <c r="E108" s="2"/>
      <c r="F108" s="22"/>
      <c r="G108" s="23"/>
      <c r="H108" s="23"/>
      <c r="I108" s="24"/>
      <c r="J108" s="4"/>
      <c r="K108" s="4"/>
      <c r="L108" s="4"/>
      <c r="M108" s="4"/>
      <c r="N108" s="4"/>
      <c r="O108" s="4"/>
      <c r="Q108" s="48"/>
      <c r="R108" s="146"/>
      <c r="S108" s="148"/>
      <c r="T108" s="146"/>
    </row>
    <row r="109" spans="2:20" ht="20.100000000000001" customHeight="1" x14ac:dyDescent="0.25">
      <c r="B109" s="14" t="s">
        <v>20</v>
      </c>
      <c r="C109" s="7">
        <v>13</v>
      </c>
      <c r="D109" s="7">
        <v>13</v>
      </c>
      <c r="E109" s="2"/>
      <c r="F109" s="22"/>
      <c r="G109" s="23"/>
      <c r="H109" s="23"/>
      <c r="I109" s="24"/>
      <c r="J109" s="4"/>
      <c r="K109" s="4"/>
      <c r="L109" s="4"/>
      <c r="M109" s="4"/>
      <c r="N109" s="4"/>
      <c r="O109" s="4"/>
      <c r="Q109" s="48"/>
      <c r="R109" s="146"/>
      <c r="S109" s="148"/>
      <c r="T109" s="146"/>
    </row>
    <row r="110" spans="2:20" ht="20.100000000000001" customHeight="1" x14ac:dyDescent="0.25">
      <c r="B110" s="14" t="s">
        <v>350</v>
      </c>
      <c r="C110" s="7">
        <v>0.1</v>
      </c>
      <c r="D110" s="7">
        <v>0.1</v>
      </c>
      <c r="E110" s="2"/>
      <c r="F110" s="22"/>
      <c r="G110" s="23"/>
      <c r="H110" s="23"/>
      <c r="I110" s="24"/>
      <c r="J110" s="4"/>
      <c r="K110" s="4"/>
      <c r="L110" s="4"/>
      <c r="M110" s="4"/>
      <c r="N110" s="4"/>
      <c r="O110" s="4"/>
      <c r="P110" s="107"/>
      <c r="Q110" s="48"/>
      <c r="R110" s="146"/>
      <c r="S110" s="148"/>
      <c r="T110" s="146"/>
    </row>
    <row r="111" spans="2:20" ht="20.100000000000001" customHeight="1" x14ac:dyDescent="0.25">
      <c r="B111" s="14" t="s">
        <v>362</v>
      </c>
      <c r="C111" s="7">
        <v>17</v>
      </c>
      <c r="D111" s="7">
        <v>17</v>
      </c>
      <c r="E111" s="2"/>
      <c r="F111" s="22"/>
      <c r="G111" s="23"/>
      <c r="H111" s="23"/>
      <c r="I111" s="24"/>
      <c r="J111" s="4"/>
      <c r="K111" s="4"/>
      <c r="L111" s="4"/>
      <c r="M111" s="4"/>
      <c r="N111" s="4"/>
      <c r="O111" s="4"/>
      <c r="Q111" s="48"/>
      <c r="R111" s="146"/>
      <c r="S111" s="148"/>
      <c r="T111" s="146"/>
    </row>
    <row r="112" spans="2:20" ht="66" customHeight="1" x14ac:dyDescent="0.25">
      <c r="B112" s="20" t="s">
        <v>119</v>
      </c>
      <c r="C112" s="20"/>
      <c r="D112" s="20"/>
      <c r="E112" s="8">
        <v>160</v>
      </c>
      <c r="F112" s="2">
        <v>0.6</v>
      </c>
      <c r="G112" s="2">
        <v>0.4</v>
      </c>
      <c r="H112" s="2">
        <v>21.3</v>
      </c>
      <c r="I112" s="3">
        <f>F112*4+G112*9+H112*4</f>
        <v>91.2</v>
      </c>
      <c r="J112" s="4">
        <v>0.01</v>
      </c>
      <c r="K112" s="4">
        <v>0</v>
      </c>
      <c r="L112" s="4">
        <v>60</v>
      </c>
      <c r="M112" s="4">
        <v>8.32</v>
      </c>
      <c r="N112" s="4">
        <v>2.2200000000000002</v>
      </c>
      <c r="O112" s="4">
        <v>0.43</v>
      </c>
      <c r="Q112" s="48"/>
    </row>
    <row r="113" spans="2:17" ht="20.100000000000001" customHeight="1" x14ac:dyDescent="0.25">
      <c r="B113" s="5" t="s">
        <v>120</v>
      </c>
      <c r="C113" s="6">
        <v>17</v>
      </c>
      <c r="D113" s="6">
        <v>17</v>
      </c>
      <c r="E113" s="6"/>
      <c r="F113" s="7"/>
      <c r="G113" s="7"/>
      <c r="H113" s="7"/>
      <c r="I113" s="6"/>
      <c r="J113" s="9"/>
      <c r="K113" s="9"/>
      <c r="L113" s="9"/>
      <c r="M113" s="9"/>
      <c r="N113" s="9"/>
      <c r="O113" s="9"/>
      <c r="Q113" s="48"/>
    </row>
    <row r="114" spans="2:17" ht="20.100000000000001" customHeight="1" x14ac:dyDescent="0.25">
      <c r="B114" s="5" t="s">
        <v>24</v>
      </c>
      <c r="C114" s="6">
        <v>6</v>
      </c>
      <c r="D114" s="6">
        <v>6</v>
      </c>
      <c r="E114" s="6"/>
      <c r="F114" s="7"/>
      <c r="G114" s="7"/>
      <c r="H114" s="7"/>
      <c r="I114" s="6"/>
      <c r="J114" s="9"/>
      <c r="K114" s="9"/>
      <c r="L114" s="9"/>
      <c r="M114" s="9"/>
      <c r="N114" s="9"/>
      <c r="O114" s="9"/>
      <c r="Q114" s="48"/>
    </row>
    <row r="115" spans="2:17" ht="20.100000000000001" customHeight="1" x14ac:dyDescent="0.25">
      <c r="B115" s="5" t="s">
        <v>48</v>
      </c>
      <c r="C115" s="6">
        <v>162</v>
      </c>
      <c r="D115" s="6">
        <v>162</v>
      </c>
      <c r="E115" s="6"/>
      <c r="F115" s="7"/>
      <c r="G115" s="7"/>
      <c r="H115" s="7"/>
      <c r="I115" s="6"/>
      <c r="J115" s="9"/>
      <c r="K115" s="9"/>
      <c r="L115" s="9"/>
      <c r="M115" s="9"/>
      <c r="N115" s="9"/>
      <c r="O115" s="9"/>
      <c r="Q115" s="48"/>
    </row>
    <row r="116" spans="2:17" ht="20.100000000000001" customHeight="1" x14ac:dyDescent="0.25">
      <c r="B116" s="8" t="s">
        <v>50</v>
      </c>
      <c r="C116" s="8"/>
      <c r="D116" s="8"/>
      <c r="E116" s="8"/>
      <c r="F116" s="3">
        <f t="shared" ref="F116:O116" si="4">F87+F30+F28+F7</f>
        <v>46.294200000000004</v>
      </c>
      <c r="G116" s="3">
        <f t="shared" si="4"/>
        <v>54.049199999999999</v>
      </c>
      <c r="H116" s="3">
        <f t="shared" si="4"/>
        <v>202.19</v>
      </c>
      <c r="I116" s="3">
        <f t="shared" si="4"/>
        <v>1480.3795999999998</v>
      </c>
      <c r="J116" s="3">
        <f t="shared" si="4"/>
        <v>6.5350000000000001</v>
      </c>
      <c r="K116" s="3">
        <f t="shared" si="4"/>
        <v>95.97999999999999</v>
      </c>
      <c r="L116" s="3">
        <f t="shared" si="4"/>
        <v>88.56</v>
      </c>
      <c r="M116" s="3">
        <f t="shared" si="4"/>
        <v>862.81</v>
      </c>
      <c r="N116" s="3">
        <f t="shared" si="4"/>
        <v>203.45999999999998</v>
      </c>
      <c r="O116" s="3">
        <f t="shared" si="4"/>
        <v>17.675000000000001</v>
      </c>
    </row>
  </sheetData>
  <mergeCells count="11">
    <mergeCell ref="B1:O1"/>
    <mergeCell ref="B2:O2"/>
    <mergeCell ref="B3:O3"/>
    <mergeCell ref="F4:I4"/>
    <mergeCell ref="J4:O4"/>
    <mergeCell ref="S106:S107"/>
    <mergeCell ref="J5:L5"/>
    <mergeCell ref="M5:O5"/>
    <mergeCell ref="B4:B5"/>
    <mergeCell ref="C4:C5"/>
    <mergeCell ref="D4:D5"/>
  </mergeCells>
  <pageMargins left="0.7" right="0.7" top="0.75" bottom="0.75" header="0.3" footer="0.3"/>
  <pageSetup paperSize="9" scale="85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0"/>
  <sheetViews>
    <sheetView workbookViewId="0">
      <pane ySplit="6" topLeftCell="A7" activePane="bottomLeft" state="frozen"/>
      <selection pane="bottomLeft" activeCell="O120" sqref="B1:O120"/>
    </sheetView>
  </sheetViews>
  <sheetFormatPr defaultRowHeight="15" x14ac:dyDescent="0.25"/>
  <cols>
    <col min="1" max="1" width="0.140625" customWidth="1"/>
    <col min="2" max="2" width="28.7109375" style="21" customWidth="1"/>
    <col min="16" max="16" width="17.140625" customWidth="1"/>
  </cols>
  <sheetData>
    <row r="1" spans="2:17" ht="30" customHeight="1" x14ac:dyDescent="0.25">
      <c r="B1" s="203" t="s">
        <v>103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2:17" ht="69.75" customHeight="1" x14ac:dyDescent="0.25">
      <c r="B2" s="203" t="s">
        <v>102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2:17" x14ac:dyDescent="0.25">
      <c r="B3" s="206" t="s">
        <v>287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17" ht="27.75" customHeight="1" x14ac:dyDescent="0.25">
      <c r="B4" s="201" t="s">
        <v>1</v>
      </c>
      <c r="C4" s="201" t="s">
        <v>2</v>
      </c>
      <c r="D4" s="201" t="s">
        <v>3</v>
      </c>
      <c r="E4" s="195" t="s">
        <v>4</v>
      </c>
      <c r="F4" s="209"/>
      <c r="G4" s="210"/>
      <c r="H4" s="210"/>
      <c r="I4" s="211"/>
      <c r="J4" s="198" t="s">
        <v>5</v>
      </c>
      <c r="K4" s="199"/>
      <c r="L4" s="199"/>
      <c r="M4" s="199"/>
      <c r="N4" s="199"/>
      <c r="O4" s="200"/>
    </row>
    <row r="5" spans="2:17" ht="15" customHeight="1" x14ac:dyDescent="0.25">
      <c r="B5" s="202"/>
      <c r="C5" s="202"/>
      <c r="D5" s="202"/>
      <c r="E5" s="15" t="s">
        <v>6</v>
      </c>
      <c r="F5" s="2" t="s">
        <v>7</v>
      </c>
      <c r="G5" s="2" t="s">
        <v>8</v>
      </c>
      <c r="H5" s="2" t="s">
        <v>9</v>
      </c>
      <c r="I5" s="8" t="s">
        <v>10</v>
      </c>
      <c r="J5" s="198" t="s">
        <v>11</v>
      </c>
      <c r="K5" s="199"/>
      <c r="L5" s="200"/>
      <c r="M5" s="198" t="s">
        <v>12</v>
      </c>
      <c r="N5" s="199"/>
      <c r="O5" s="200"/>
    </row>
    <row r="6" spans="2:17" x14ac:dyDescent="0.25">
      <c r="B6" s="15"/>
      <c r="C6" s="15"/>
      <c r="D6" s="15"/>
      <c r="E6" s="15"/>
      <c r="F6" s="2"/>
      <c r="G6" s="2"/>
      <c r="H6" s="2"/>
      <c r="I6" s="8"/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49"/>
      <c r="Q6" s="48"/>
    </row>
    <row r="7" spans="2:17" x14ac:dyDescent="0.25">
      <c r="B7" s="8" t="s">
        <v>19</v>
      </c>
      <c r="C7" s="8">
        <v>350</v>
      </c>
      <c r="D7" s="8"/>
      <c r="E7" s="8"/>
      <c r="F7" s="2">
        <f>F8+F12+F26</f>
        <v>15.799999999999999</v>
      </c>
      <c r="G7" s="2">
        <f t="shared" ref="G7:O7" si="0">G8+G12+G26</f>
        <v>13.6</v>
      </c>
      <c r="H7" s="2">
        <f t="shared" si="0"/>
        <v>29.89</v>
      </c>
      <c r="I7" s="2">
        <f t="shared" si="0"/>
        <v>305.16000000000003</v>
      </c>
      <c r="J7" s="2">
        <f t="shared" si="0"/>
        <v>0.05</v>
      </c>
      <c r="K7" s="2">
        <f t="shared" si="0"/>
        <v>39.490000000000009</v>
      </c>
      <c r="L7" s="2">
        <f t="shared" si="0"/>
        <v>0.25</v>
      </c>
      <c r="M7" s="2">
        <f t="shared" si="0"/>
        <v>210.44</v>
      </c>
      <c r="N7" s="2">
        <f t="shared" si="0"/>
        <v>29.43</v>
      </c>
      <c r="O7" s="2">
        <f t="shared" si="0"/>
        <v>0.93000000000000016</v>
      </c>
      <c r="Q7" s="48"/>
    </row>
    <row r="8" spans="2:17" ht="51" x14ac:dyDescent="0.25">
      <c r="B8" s="66" t="s">
        <v>144</v>
      </c>
      <c r="C8" s="67"/>
      <c r="D8" s="69"/>
      <c r="E8" s="68">
        <v>50</v>
      </c>
      <c r="F8" s="2">
        <v>4</v>
      </c>
      <c r="G8" s="2">
        <v>5.7</v>
      </c>
      <c r="H8" s="2">
        <v>13.7</v>
      </c>
      <c r="I8" s="3">
        <f>F8*4+G8*9+H8*4</f>
        <v>122.10000000000001</v>
      </c>
      <c r="J8" s="4">
        <v>0.04</v>
      </c>
      <c r="K8" s="2">
        <v>32.270000000000003</v>
      </c>
      <c r="L8" s="4">
        <v>0.03</v>
      </c>
      <c r="M8" s="2">
        <v>95.3</v>
      </c>
      <c r="N8" s="2">
        <v>14.36</v>
      </c>
      <c r="O8" s="2">
        <v>0.66</v>
      </c>
      <c r="Q8" s="48"/>
    </row>
    <row r="9" spans="2:17" x14ac:dyDescent="0.25">
      <c r="B9" s="14" t="s">
        <v>21</v>
      </c>
      <c r="C9" s="6">
        <v>30</v>
      </c>
      <c r="D9" s="6">
        <v>30</v>
      </c>
      <c r="E9" s="8"/>
      <c r="F9" s="2"/>
      <c r="G9" s="2"/>
      <c r="H9" s="2"/>
      <c r="I9" s="3"/>
      <c r="J9" s="4"/>
      <c r="K9" s="4"/>
      <c r="L9" s="4"/>
      <c r="M9" s="4"/>
      <c r="N9" s="4"/>
      <c r="O9" s="4"/>
      <c r="Q9" s="48"/>
    </row>
    <row r="10" spans="2:17" x14ac:dyDescent="0.25">
      <c r="B10" s="14" t="s">
        <v>20</v>
      </c>
      <c r="C10" s="6">
        <v>5</v>
      </c>
      <c r="D10" s="6">
        <v>5</v>
      </c>
      <c r="E10" s="8"/>
      <c r="F10" s="2"/>
      <c r="G10" s="2"/>
      <c r="H10" s="2"/>
      <c r="I10" s="3"/>
      <c r="J10" s="4"/>
      <c r="K10" s="4"/>
      <c r="L10" s="4"/>
      <c r="M10" s="4"/>
      <c r="N10" s="61"/>
      <c r="O10" s="61"/>
      <c r="Q10" s="48"/>
    </row>
    <row r="11" spans="2:17" x14ac:dyDescent="0.25">
      <c r="B11" s="14" t="s">
        <v>80</v>
      </c>
      <c r="C11" s="6">
        <v>10</v>
      </c>
      <c r="D11" s="6">
        <v>10</v>
      </c>
      <c r="E11" s="110"/>
      <c r="F11" s="111"/>
      <c r="G11" s="111"/>
      <c r="H11" s="111"/>
      <c r="I11" s="112"/>
      <c r="J11" s="113"/>
      <c r="K11" s="114"/>
      <c r="L11" s="114"/>
      <c r="M11" s="114"/>
      <c r="N11" s="115"/>
      <c r="O11" s="115"/>
      <c r="Q11" s="48"/>
    </row>
    <row r="12" spans="2:17" ht="51" x14ac:dyDescent="0.25">
      <c r="B12" s="66" t="s">
        <v>318</v>
      </c>
      <c r="C12" s="66"/>
      <c r="D12" s="66"/>
      <c r="E12" s="8">
        <v>150</v>
      </c>
      <c r="F12" s="2">
        <v>10.7</v>
      </c>
      <c r="G12" s="2">
        <v>6.7</v>
      </c>
      <c r="H12" s="2">
        <v>8.9</v>
      </c>
      <c r="I12" s="3">
        <f>F12*4+G12*9+H12*4</f>
        <v>138.69999999999999</v>
      </c>
      <c r="J12" s="4">
        <v>0</v>
      </c>
      <c r="K12" s="4">
        <v>0.02</v>
      </c>
      <c r="L12" s="4">
        <v>0.01</v>
      </c>
      <c r="M12" s="4">
        <v>72.5</v>
      </c>
      <c r="N12" s="4">
        <v>10.199999999999999</v>
      </c>
      <c r="O12" s="4">
        <v>0.2</v>
      </c>
      <c r="Q12" s="48"/>
    </row>
    <row r="13" spans="2:17" x14ac:dyDescent="0.25">
      <c r="B13" s="5" t="s">
        <v>319</v>
      </c>
      <c r="C13" s="11">
        <v>93</v>
      </c>
      <c r="D13" s="11">
        <v>92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48"/>
    </row>
    <row r="14" spans="2:17" x14ac:dyDescent="0.25">
      <c r="B14" s="5" t="s">
        <v>320</v>
      </c>
      <c r="C14" s="11">
        <v>9.6</v>
      </c>
      <c r="D14" s="11">
        <v>9.6</v>
      </c>
      <c r="E14" s="7"/>
      <c r="F14" s="7"/>
      <c r="G14" s="7"/>
      <c r="H14" s="7"/>
      <c r="I14" s="6"/>
      <c r="J14" s="9"/>
      <c r="K14" s="9"/>
      <c r="L14" s="9"/>
      <c r="M14" s="9"/>
      <c r="N14" s="9"/>
      <c r="O14" s="9"/>
      <c r="Q14" s="48"/>
    </row>
    <row r="15" spans="2:17" x14ac:dyDescent="0.25">
      <c r="B15" s="5" t="s">
        <v>321</v>
      </c>
      <c r="C15" s="11">
        <v>10</v>
      </c>
      <c r="D15" s="11">
        <v>10.4</v>
      </c>
      <c r="E15" s="7"/>
      <c r="F15" s="7"/>
      <c r="G15" s="7"/>
      <c r="H15" s="7"/>
      <c r="I15" s="6"/>
      <c r="J15" s="9"/>
      <c r="K15" s="9"/>
      <c r="L15" s="9"/>
      <c r="M15" s="9"/>
      <c r="N15" s="9"/>
      <c r="O15" s="9"/>
      <c r="Q15" s="48"/>
    </row>
    <row r="16" spans="2:17" x14ac:dyDescent="0.25">
      <c r="B16" s="5" t="s">
        <v>24</v>
      </c>
      <c r="C16" s="11">
        <v>4</v>
      </c>
      <c r="D16" s="11">
        <v>4</v>
      </c>
      <c r="E16" s="7"/>
      <c r="F16" s="7"/>
      <c r="G16" s="2"/>
      <c r="H16" s="2"/>
      <c r="I16" s="8"/>
      <c r="J16" s="4"/>
      <c r="K16" s="4"/>
      <c r="L16" s="4"/>
      <c r="M16" s="4"/>
      <c r="N16" s="4"/>
      <c r="O16" s="4"/>
      <c r="Q16" s="48"/>
    </row>
    <row r="17" spans="2:30" x14ac:dyDescent="0.25">
      <c r="B17" s="5" t="s">
        <v>223</v>
      </c>
      <c r="C17" s="7">
        <v>4</v>
      </c>
      <c r="D17" s="11">
        <v>4</v>
      </c>
      <c r="E17" s="7"/>
      <c r="F17" s="7"/>
      <c r="G17" s="2"/>
      <c r="H17" s="2"/>
      <c r="I17" s="8"/>
      <c r="J17" s="4"/>
      <c r="K17" s="4"/>
      <c r="L17" s="4"/>
      <c r="M17" s="4"/>
      <c r="N17" s="4"/>
      <c r="O17" s="4"/>
      <c r="Q17" s="48"/>
    </row>
    <row r="18" spans="2:30" x14ac:dyDescent="0.25">
      <c r="B18" s="5" t="s">
        <v>25</v>
      </c>
      <c r="C18" s="7">
        <v>2.4</v>
      </c>
      <c r="D18" s="7">
        <v>2.4</v>
      </c>
      <c r="E18" s="7"/>
      <c r="F18" s="7"/>
      <c r="G18" s="2"/>
      <c r="H18" s="2"/>
      <c r="I18" s="8"/>
      <c r="J18" s="4"/>
      <c r="K18" s="4"/>
      <c r="L18" s="4"/>
      <c r="M18" s="4"/>
      <c r="N18" s="4"/>
      <c r="O18" s="4"/>
      <c r="Q18" s="48"/>
    </row>
    <row r="19" spans="2:30" x14ac:dyDescent="0.25">
      <c r="B19" s="5" t="s">
        <v>322</v>
      </c>
      <c r="C19" s="9">
        <v>8.6666666666666645E-3</v>
      </c>
      <c r="D19" s="9">
        <v>8.6666666666666645E-3</v>
      </c>
      <c r="E19" s="7"/>
      <c r="F19" s="7"/>
      <c r="G19" s="7"/>
      <c r="H19" s="7"/>
      <c r="I19" s="6"/>
      <c r="J19" s="9"/>
      <c r="K19" s="9"/>
      <c r="L19" s="9"/>
      <c r="M19" s="9"/>
      <c r="N19" s="9"/>
      <c r="O19" s="9"/>
      <c r="Q19" s="48"/>
    </row>
    <row r="20" spans="2:30" x14ac:dyDescent="0.25">
      <c r="B20" s="5" t="s">
        <v>323</v>
      </c>
      <c r="C20" s="7">
        <v>2.6</v>
      </c>
      <c r="D20" s="7">
        <v>2.6</v>
      </c>
      <c r="E20" s="7"/>
      <c r="F20" s="7"/>
      <c r="G20" s="2"/>
      <c r="H20" s="2"/>
      <c r="I20" s="8"/>
      <c r="J20" s="9"/>
      <c r="K20" s="9"/>
      <c r="L20" s="9"/>
      <c r="M20" s="9"/>
      <c r="N20" s="9"/>
      <c r="O20" s="9"/>
      <c r="Q20" s="48"/>
    </row>
    <row r="21" spans="2:30" x14ac:dyDescent="0.25">
      <c r="B21" s="5" t="s">
        <v>324</v>
      </c>
      <c r="C21" s="7">
        <v>7.2</v>
      </c>
      <c r="D21" s="7">
        <v>7.2</v>
      </c>
      <c r="E21" s="7"/>
      <c r="F21" s="7"/>
      <c r="G21" s="2"/>
      <c r="H21" s="2"/>
      <c r="I21" s="8"/>
      <c r="J21" s="9"/>
      <c r="K21" s="9"/>
      <c r="L21" s="9"/>
      <c r="M21" s="9"/>
      <c r="N21" s="9"/>
      <c r="O21" s="9"/>
      <c r="Q21" s="48"/>
    </row>
    <row r="22" spans="2:30" ht="25.5" x14ac:dyDescent="0.25">
      <c r="B22" s="14" t="s">
        <v>325</v>
      </c>
      <c r="C22" s="6">
        <v>0.5</v>
      </c>
      <c r="D22" s="6">
        <v>0.5</v>
      </c>
      <c r="E22" s="7"/>
      <c r="F22" s="7"/>
      <c r="G22" s="2"/>
      <c r="H22" s="2"/>
      <c r="I22" s="8"/>
      <c r="J22" s="9"/>
      <c r="K22" s="9"/>
      <c r="L22" s="9"/>
      <c r="M22" s="9"/>
      <c r="N22" s="9"/>
      <c r="O22" s="9"/>
      <c r="Q22" s="48"/>
    </row>
    <row r="23" spans="2:30" x14ac:dyDescent="0.25">
      <c r="B23" s="14" t="s">
        <v>326</v>
      </c>
      <c r="C23" s="6"/>
      <c r="D23" s="6">
        <v>120</v>
      </c>
      <c r="E23" s="7"/>
      <c r="F23" s="7"/>
      <c r="G23" s="2"/>
      <c r="H23" s="2"/>
      <c r="I23" s="8"/>
      <c r="J23" s="9"/>
      <c r="K23" s="9"/>
      <c r="L23" s="9"/>
      <c r="M23" s="9"/>
      <c r="N23" s="9"/>
      <c r="O23" s="9"/>
      <c r="Q23" s="48"/>
    </row>
    <row r="24" spans="2:30" x14ac:dyDescent="0.25">
      <c r="B24" s="5" t="s">
        <v>393</v>
      </c>
      <c r="C24" s="6">
        <v>30</v>
      </c>
      <c r="D24" s="6">
        <v>30</v>
      </c>
      <c r="E24" s="7"/>
      <c r="F24" s="7"/>
      <c r="G24" s="2"/>
      <c r="H24" s="2"/>
      <c r="I24" s="8"/>
      <c r="J24" s="9"/>
      <c r="K24" s="9"/>
      <c r="L24" s="9"/>
      <c r="M24" s="9"/>
      <c r="N24" s="9"/>
      <c r="O24" s="9"/>
      <c r="Q24" s="48"/>
    </row>
    <row r="25" spans="2:30" ht="25.5" x14ac:dyDescent="0.25">
      <c r="B25" s="19" t="s">
        <v>196</v>
      </c>
      <c r="C25" s="10"/>
      <c r="D25" s="10">
        <v>80</v>
      </c>
      <c r="E25" s="7"/>
      <c r="F25" s="7"/>
      <c r="G25" s="2"/>
      <c r="H25" s="2"/>
      <c r="I25" s="8"/>
      <c r="J25" s="9"/>
      <c r="K25" s="9"/>
      <c r="L25" s="9"/>
      <c r="M25" s="9"/>
      <c r="N25" s="9"/>
      <c r="O25" s="9"/>
      <c r="Q25" s="48"/>
    </row>
    <row r="26" spans="2:30" ht="51" x14ac:dyDescent="0.25">
      <c r="B26" s="16" t="s">
        <v>148</v>
      </c>
      <c r="C26" s="17"/>
      <c r="D26" s="18"/>
      <c r="E26" s="8">
        <v>150</v>
      </c>
      <c r="F26" s="2">
        <v>1.1000000000000001</v>
      </c>
      <c r="G26" s="2">
        <v>1.2</v>
      </c>
      <c r="H26" s="2">
        <v>7.29</v>
      </c>
      <c r="I26" s="3">
        <f>H26*4+G26*9+F26*4</f>
        <v>44.36</v>
      </c>
      <c r="J26" s="4">
        <v>0.01</v>
      </c>
      <c r="K26" s="4">
        <v>7.2</v>
      </c>
      <c r="L26" s="4">
        <v>0.21</v>
      </c>
      <c r="M26" s="4">
        <v>42.64</v>
      </c>
      <c r="N26" s="4">
        <v>4.87</v>
      </c>
      <c r="O26" s="4">
        <v>7.0000000000000007E-2</v>
      </c>
      <c r="Q26" s="48"/>
    </row>
    <row r="27" spans="2:30" x14ac:dyDescent="0.25">
      <c r="B27" s="14" t="s">
        <v>149</v>
      </c>
      <c r="C27" s="6">
        <v>1</v>
      </c>
      <c r="D27" s="6">
        <v>1</v>
      </c>
      <c r="E27" s="6"/>
      <c r="F27" s="7"/>
      <c r="G27" s="7"/>
      <c r="H27" s="7"/>
      <c r="I27" s="3"/>
      <c r="J27" s="9"/>
      <c r="K27" s="9"/>
      <c r="L27" s="9"/>
      <c r="M27" s="9"/>
      <c r="N27" s="9"/>
      <c r="O27" s="9"/>
      <c r="Q27" s="48"/>
    </row>
    <row r="28" spans="2:30" x14ac:dyDescent="0.25">
      <c r="B28" s="14" t="s">
        <v>28</v>
      </c>
      <c r="C28" s="6">
        <v>155</v>
      </c>
      <c r="D28" s="6">
        <v>155</v>
      </c>
      <c r="E28" s="6"/>
      <c r="F28" s="7"/>
      <c r="G28" s="7"/>
      <c r="H28" s="7"/>
      <c r="I28" s="3"/>
      <c r="J28" s="9"/>
      <c r="K28" s="9"/>
      <c r="L28" s="9"/>
      <c r="M28" s="9"/>
      <c r="N28" s="9"/>
      <c r="O28" s="9"/>
      <c r="Q28" s="48"/>
    </row>
    <row r="29" spans="2:30" x14ac:dyDescent="0.25">
      <c r="B29" s="19" t="s">
        <v>29</v>
      </c>
      <c r="C29" s="10">
        <f>C28*120/1000</f>
        <v>18.600000000000001</v>
      </c>
      <c r="D29" s="10">
        <f>D28*120/1000</f>
        <v>18.600000000000001</v>
      </c>
      <c r="E29" s="6"/>
      <c r="F29" s="7"/>
      <c r="G29" s="7"/>
      <c r="H29" s="7"/>
      <c r="I29" s="3"/>
      <c r="J29" s="9"/>
      <c r="K29" s="9"/>
      <c r="L29" s="9"/>
      <c r="M29" s="9"/>
      <c r="N29" s="9"/>
      <c r="O29" s="139"/>
      <c r="Q29" s="48"/>
    </row>
    <row r="30" spans="2:30" x14ac:dyDescent="0.25">
      <c r="B30" s="19" t="s">
        <v>47</v>
      </c>
      <c r="C30" s="10">
        <v>5</v>
      </c>
      <c r="D30" s="10">
        <v>5</v>
      </c>
      <c r="E30" s="6"/>
      <c r="F30" s="7"/>
      <c r="G30" s="7"/>
      <c r="H30" s="7"/>
      <c r="I30" s="3"/>
      <c r="J30" s="9"/>
      <c r="K30" s="9"/>
      <c r="L30" s="9"/>
      <c r="M30" s="9"/>
      <c r="N30" s="9"/>
      <c r="O30" s="139"/>
      <c r="Q30" s="48"/>
    </row>
    <row r="31" spans="2:30" ht="20.100000000000001" customHeight="1" x14ac:dyDescent="0.25">
      <c r="B31" s="8" t="s">
        <v>128</v>
      </c>
      <c r="C31" s="8"/>
      <c r="D31" s="8"/>
      <c r="E31" s="8"/>
      <c r="F31" s="2">
        <f t="shared" ref="F31:O31" si="1">F32</f>
        <v>4.5</v>
      </c>
      <c r="G31" s="2">
        <f t="shared" si="1"/>
        <v>4.8</v>
      </c>
      <c r="H31" s="2">
        <f t="shared" si="1"/>
        <v>7.1</v>
      </c>
      <c r="I31" s="2">
        <f t="shared" si="1"/>
        <v>89.6</v>
      </c>
      <c r="J31" s="4">
        <f t="shared" si="1"/>
        <v>1.04</v>
      </c>
      <c r="K31" s="2">
        <f t="shared" si="1"/>
        <v>0.06</v>
      </c>
      <c r="L31" s="2">
        <f t="shared" si="1"/>
        <v>2.4E-2</v>
      </c>
      <c r="M31" s="2">
        <f t="shared" si="1"/>
        <v>211.2</v>
      </c>
      <c r="N31" s="2">
        <f t="shared" si="1"/>
        <v>24.36</v>
      </c>
      <c r="O31" s="2">
        <f t="shared" si="1"/>
        <v>0.17</v>
      </c>
      <c r="Q31" s="128"/>
      <c r="R31" s="100"/>
      <c r="S31" s="100"/>
      <c r="T31" s="46"/>
      <c r="U31" s="45"/>
      <c r="V31" s="45"/>
      <c r="W31" s="45"/>
      <c r="X31" s="46"/>
      <c r="Y31" s="45"/>
      <c r="Z31" s="45"/>
      <c r="AA31" s="45"/>
      <c r="AB31" s="45"/>
      <c r="AC31" s="45"/>
      <c r="AD31" s="45"/>
    </row>
    <row r="32" spans="2:30" ht="36" customHeight="1" x14ac:dyDescent="0.25">
      <c r="B32" s="125" t="s">
        <v>337</v>
      </c>
      <c r="C32" s="6">
        <v>160</v>
      </c>
      <c r="D32" s="6">
        <v>150</v>
      </c>
      <c r="E32" s="8">
        <v>150</v>
      </c>
      <c r="F32" s="84">
        <v>4.5</v>
      </c>
      <c r="G32" s="84">
        <v>4.8</v>
      </c>
      <c r="H32" s="84">
        <v>7.1</v>
      </c>
      <c r="I32" s="3">
        <f>F32*4+G32*9+H32*4</f>
        <v>89.6</v>
      </c>
      <c r="J32" s="85">
        <v>1.04</v>
      </c>
      <c r="K32" s="85">
        <v>0.06</v>
      </c>
      <c r="L32" s="85">
        <v>2.4E-2</v>
      </c>
      <c r="M32" s="85">
        <v>211.2</v>
      </c>
      <c r="N32" s="85">
        <v>24.36</v>
      </c>
      <c r="O32" s="85">
        <v>0.17</v>
      </c>
      <c r="P32" s="118"/>
      <c r="Q32" s="128"/>
      <c r="R32" s="67"/>
      <c r="S32" s="67"/>
      <c r="T32" s="44"/>
      <c r="U32" s="45"/>
      <c r="V32" s="45"/>
      <c r="W32" s="45"/>
      <c r="X32" s="46"/>
      <c r="Y32" s="45"/>
      <c r="Z32" s="45"/>
      <c r="AA32" s="45"/>
      <c r="AB32" s="45"/>
      <c r="AC32" s="45"/>
      <c r="AD32" s="45"/>
    </row>
    <row r="33" spans="2:29" ht="20.100000000000001" customHeight="1" x14ac:dyDescent="0.25">
      <c r="B33" s="8" t="s">
        <v>30</v>
      </c>
      <c r="C33" s="8"/>
      <c r="D33" s="8"/>
      <c r="E33" s="8"/>
      <c r="F33" s="2">
        <f t="shared" ref="F33:O33" si="2">F34+F47+F51+F69+F82+F83+F84</f>
        <v>21.06</v>
      </c>
      <c r="G33" s="2">
        <f t="shared" si="2"/>
        <v>23.44</v>
      </c>
      <c r="H33" s="2">
        <f t="shared" si="2"/>
        <v>62.24</v>
      </c>
      <c r="I33" s="2">
        <f t="shared" si="2"/>
        <v>544.16000000000008</v>
      </c>
      <c r="J33" s="2">
        <f t="shared" si="2"/>
        <v>0.8</v>
      </c>
      <c r="K33" s="2">
        <f t="shared" si="2"/>
        <v>292.89999999999998</v>
      </c>
      <c r="L33" s="2">
        <f t="shared" si="2"/>
        <v>41.7</v>
      </c>
      <c r="M33" s="2">
        <f t="shared" si="2"/>
        <v>101.41999999999999</v>
      </c>
      <c r="N33" s="2">
        <f t="shared" si="2"/>
        <v>82.03</v>
      </c>
      <c r="O33" s="2">
        <f t="shared" si="2"/>
        <v>6.9099999999999993</v>
      </c>
      <c r="Q33" s="48"/>
    </row>
    <row r="34" spans="2:29" ht="59.25" customHeight="1" x14ac:dyDescent="0.25">
      <c r="B34" s="20" t="s">
        <v>408</v>
      </c>
      <c r="C34" s="20"/>
      <c r="D34" s="20"/>
      <c r="E34" s="8">
        <v>150</v>
      </c>
      <c r="F34" s="8">
        <v>8</v>
      </c>
      <c r="G34" s="8">
        <v>5.2</v>
      </c>
      <c r="H34" s="8">
        <v>9.4</v>
      </c>
      <c r="I34" s="3">
        <f>F34*4+G34*9+H34*4</f>
        <v>116.4</v>
      </c>
      <c r="J34" s="4">
        <v>0.1</v>
      </c>
      <c r="K34" s="4">
        <v>89.6</v>
      </c>
      <c r="L34" s="4">
        <v>8.8000000000000007</v>
      </c>
      <c r="M34" s="4">
        <v>20.7</v>
      </c>
      <c r="N34" s="4">
        <v>18.7</v>
      </c>
      <c r="O34" s="155">
        <v>0.7</v>
      </c>
      <c r="P34" s="66"/>
      <c r="Q34" s="67"/>
      <c r="R34" s="67"/>
      <c r="S34" s="44"/>
      <c r="T34" s="45"/>
      <c r="U34" s="45"/>
      <c r="V34" s="45"/>
      <c r="W34" s="46"/>
      <c r="X34" s="47"/>
      <c r="Y34" s="45"/>
      <c r="Z34" s="47"/>
      <c r="AA34" s="45"/>
      <c r="AB34" s="45"/>
      <c r="AC34" s="45"/>
    </row>
    <row r="35" spans="2:29" ht="32.25" customHeight="1" x14ac:dyDescent="0.25">
      <c r="B35" s="14" t="s">
        <v>409</v>
      </c>
      <c r="C35" s="11">
        <v>12</v>
      </c>
      <c r="D35" s="11">
        <v>10</v>
      </c>
      <c r="E35" s="8"/>
      <c r="F35" s="2"/>
      <c r="G35" s="2"/>
      <c r="H35" s="2"/>
      <c r="I35" s="2"/>
      <c r="J35" s="2"/>
      <c r="K35" s="2"/>
      <c r="L35" s="2"/>
      <c r="M35" s="2"/>
      <c r="N35" s="2"/>
      <c r="O35" s="156"/>
      <c r="P35" s="128"/>
      <c r="Q35" s="67"/>
      <c r="R35" s="67"/>
      <c r="S35" s="44"/>
      <c r="T35" s="45"/>
      <c r="U35" s="45"/>
      <c r="V35" s="45"/>
      <c r="W35" s="46"/>
      <c r="X35" s="47"/>
      <c r="Y35" s="47"/>
      <c r="Z35" s="47"/>
      <c r="AA35" s="47"/>
      <c r="AB35" s="47"/>
      <c r="AC35" s="47"/>
    </row>
    <row r="36" spans="2:29" ht="25.5" customHeight="1" x14ac:dyDescent="0.25">
      <c r="B36" s="14" t="s">
        <v>55</v>
      </c>
      <c r="C36" s="11">
        <v>64</v>
      </c>
      <c r="D36" s="11">
        <v>48</v>
      </c>
      <c r="E36" s="8"/>
      <c r="F36" s="2"/>
      <c r="G36" s="2"/>
      <c r="H36" s="2"/>
      <c r="I36" s="3"/>
      <c r="J36" s="4"/>
      <c r="K36" s="4"/>
      <c r="L36" s="4"/>
      <c r="M36" s="4"/>
      <c r="N36" s="4"/>
      <c r="O36" s="155"/>
      <c r="P36" s="128"/>
      <c r="Q36" s="67"/>
      <c r="R36" s="67"/>
      <c r="S36" s="44"/>
      <c r="T36" s="45"/>
      <c r="U36" s="45"/>
      <c r="V36" s="45"/>
      <c r="W36" s="46"/>
      <c r="X36" s="47"/>
      <c r="Y36" s="47"/>
      <c r="Z36" s="47"/>
      <c r="AA36" s="47"/>
      <c r="AB36" s="157"/>
      <c r="AC36" s="157"/>
    </row>
    <row r="37" spans="2:29" ht="20.100000000000001" customHeight="1" x14ac:dyDescent="0.25">
      <c r="B37" s="5" t="s">
        <v>32</v>
      </c>
      <c r="C37" s="11">
        <v>68</v>
      </c>
      <c r="D37" s="6">
        <v>48</v>
      </c>
      <c r="E37" s="8"/>
      <c r="F37" s="2"/>
      <c r="G37" s="2"/>
      <c r="H37" s="2"/>
      <c r="I37" s="3"/>
      <c r="J37" s="4"/>
      <c r="K37" s="4"/>
      <c r="L37" s="4"/>
      <c r="M37" s="4"/>
      <c r="N37" s="4"/>
      <c r="O37" s="155"/>
      <c r="P37" s="128"/>
      <c r="Q37" s="67"/>
      <c r="R37" s="67"/>
      <c r="S37" s="158"/>
      <c r="T37" s="159"/>
      <c r="U37" s="159"/>
      <c r="V37" s="159"/>
      <c r="W37" s="160"/>
      <c r="X37" s="161"/>
      <c r="Y37" s="162"/>
      <c r="Z37" s="162"/>
      <c r="AA37" s="162"/>
      <c r="AB37" s="163"/>
      <c r="AC37" s="163"/>
    </row>
    <row r="38" spans="2:29" ht="20.100000000000001" customHeight="1" x14ac:dyDescent="0.25">
      <c r="B38" s="5" t="s">
        <v>33</v>
      </c>
      <c r="C38" s="11">
        <v>74</v>
      </c>
      <c r="D38" s="6">
        <v>48</v>
      </c>
      <c r="E38" s="8"/>
      <c r="F38" s="2"/>
      <c r="G38" s="2"/>
      <c r="H38" s="2"/>
      <c r="I38" s="3"/>
      <c r="J38" s="4"/>
      <c r="K38" s="4"/>
      <c r="L38" s="4"/>
      <c r="M38" s="4"/>
      <c r="N38" s="4"/>
      <c r="O38" s="155"/>
      <c r="P38" s="164"/>
      <c r="Q38" s="66"/>
      <c r="R38" s="66"/>
      <c r="S38" s="44"/>
      <c r="T38" s="45"/>
      <c r="U38" s="45"/>
      <c r="V38" s="45"/>
      <c r="W38" s="46"/>
      <c r="X38" s="47"/>
      <c r="Y38" s="47"/>
      <c r="Z38" s="47"/>
      <c r="AA38" s="47"/>
      <c r="AB38" s="47"/>
      <c r="AC38" s="47"/>
    </row>
    <row r="39" spans="2:29" ht="16.5" customHeight="1" x14ac:dyDescent="0.25">
      <c r="B39" s="5" t="s">
        <v>34</v>
      </c>
      <c r="C39" s="11">
        <v>80</v>
      </c>
      <c r="D39" s="6">
        <v>48</v>
      </c>
      <c r="E39" s="8"/>
      <c r="F39" s="2"/>
      <c r="G39" s="2"/>
      <c r="H39" s="2"/>
      <c r="I39" s="3"/>
      <c r="J39" s="4"/>
      <c r="K39" s="4"/>
      <c r="L39" s="4"/>
      <c r="M39" s="4"/>
      <c r="N39" s="4"/>
      <c r="O39" s="155"/>
      <c r="P39" s="126"/>
      <c r="Q39" s="100"/>
      <c r="R39" s="100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</row>
    <row r="40" spans="2:29" ht="20.100000000000001" customHeight="1" x14ac:dyDescent="0.25">
      <c r="B40" s="5" t="s">
        <v>35</v>
      </c>
      <c r="C40" s="11">
        <v>7</v>
      </c>
      <c r="D40" s="6">
        <v>6</v>
      </c>
      <c r="E40" s="8"/>
      <c r="F40" s="2"/>
      <c r="G40" s="2"/>
      <c r="H40" s="2"/>
      <c r="I40" s="3"/>
      <c r="J40" s="4"/>
      <c r="K40" s="4"/>
      <c r="L40" s="4"/>
      <c r="M40" s="4"/>
      <c r="N40" s="4"/>
      <c r="O40" s="155"/>
      <c r="P40" s="126"/>
      <c r="Q40" s="100"/>
      <c r="R40" s="100"/>
      <c r="S40" s="127"/>
      <c r="T40" s="127"/>
      <c r="U40" s="127"/>
      <c r="V40" s="127"/>
      <c r="W40" s="67"/>
      <c r="X40" s="130"/>
      <c r="Y40" s="130"/>
      <c r="Z40" s="130"/>
      <c r="AA40" s="130"/>
      <c r="AB40" s="130"/>
      <c r="AC40" s="130"/>
    </row>
    <row r="41" spans="2:29" ht="20.100000000000001" customHeight="1" x14ac:dyDescent="0.25">
      <c r="B41" s="5" t="s">
        <v>41</v>
      </c>
      <c r="C41" s="11">
        <v>11.4</v>
      </c>
      <c r="D41" s="6">
        <v>9</v>
      </c>
      <c r="E41" s="8"/>
      <c r="F41" s="2"/>
      <c r="G41" s="2"/>
      <c r="H41" s="2"/>
      <c r="I41" s="3"/>
      <c r="J41" s="4"/>
      <c r="K41" s="4"/>
      <c r="L41" s="4"/>
      <c r="M41" s="4"/>
      <c r="N41" s="4"/>
      <c r="O41" s="155"/>
      <c r="P41" s="126"/>
      <c r="Q41" s="100"/>
      <c r="R41" s="100"/>
      <c r="S41" s="127"/>
      <c r="T41" s="127"/>
      <c r="U41" s="127"/>
      <c r="V41" s="127"/>
      <c r="W41" s="67"/>
      <c r="X41" s="130"/>
      <c r="Y41" s="130"/>
      <c r="Z41" s="130"/>
      <c r="AA41" s="130"/>
      <c r="AB41" s="130"/>
      <c r="AC41" s="130"/>
    </row>
    <row r="42" spans="2:29" ht="20.100000000000001" customHeight="1" x14ac:dyDescent="0.25">
      <c r="B42" s="5" t="s">
        <v>36</v>
      </c>
      <c r="C42" s="11">
        <v>12</v>
      </c>
      <c r="D42" s="6">
        <v>9</v>
      </c>
      <c r="E42" s="8"/>
      <c r="F42" s="2"/>
      <c r="G42" s="2"/>
      <c r="H42" s="2"/>
      <c r="I42" s="3"/>
      <c r="J42" s="4"/>
      <c r="K42" s="4"/>
      <c r="L42" s="4"/>
      <c r="M42" s="4"/>
      <c r="N42" s="4"/>
      <c r="O42" s="155"/>
      <c r="P42" s="126"/>
      <c r="Q42" s="100"/>
      <c r="R42" s="100"/>
      <c r="S42" s="127"/>
      <c r="T42" s="127"/>
      <c r="U42" s="45"/>
      <c r="V42" s="45"/>
      <c r="W42" s="44"/>
      <c r="X42" s="47"/>
      <c r="Y42" s="47"/>
      <c r="Z42" s="47"/>
      <c r="AA42" s="47"/>
      <c r="AB42" s="47"/>
      <c r="AC42" s="47"/>
    </row>
    <row r="43" spans="2:29" ht="20.100000000000001" customHeight="1" x14ac:dyDescent="0.25">
      <c r="B43" s="5" t="s">
        <v>20</v>
      </c>
      <c r="C43" s="11">
        <v>3</v>
      </c>
      <c r="D43" s="6">
        <v>3</v>
      </c>
      <c r="E43" s="8"/>
      <c r="F43" s="2"/>
      <c r="G43" s="2"/>
      <c r="H43" s="2"/>
      <c r="I43" s="3"/>
      <c r="J43" s="4"/>
      <c r="K43" s="4"/>
      <c r="L43" s="4"/>
      <c r="M43" s="4"/>
      <c r="N43" s="4"/>
      <c r="O43" s="155"/>
      <c r="P43" s="126"/>
      <c r="Q43" s="127"/>
      <c r="R43" s="100"/>
      <c r="S43" s="127"/>
      <c r="T43" s="127"/>
      <c r="U43" s="45"/>
      <c r="V43" s="45"/>
      <c r="W43" s="44"/>
      <c r="X43" s="47"/>
      <c r="Y43" s="47"/>
      <c r="Z43" s="47"/>
      <c r="AA43" s="47"/>
      <c r="AB43" s="47"/>
      <c r="AC43" s="47"/>
    </row>
    <row r="44" spans="2:29" ht="21.75" customHeight="1" x14ac:dyDescent="0.25">
      <c r="B44" s="5" t="s">
        <v>37</v>
      </c>
      <c r="C44" s="6">
        <v>105</v>
      </c>
      <c r="D44" s="6">
        <v>105</v>
      </c>
      <c r="E44" s="8"/>
      <c r="F44" s="2"/>
      <c r="G44" s="2"/>
      <c r="H44" s="2"/>
      <c r="I44" s="3"/>
      <c r="J44" s="4"/>
      <c r="K44" s="4"/>
      <c r="L44" s="4"/>
      <c r="M44" s="4"/>
      <c r="N44" s="4"/>
      <c r="O44" s="155"/>
      <c r="P44" s="126"/>
      <c r="Q44" s="127"/>
      <c r="R44" s="127"/>
      <c r="S44" s="127"/>
      <c r="T44" s="127"/>
      <c r="U44" s="45"/>
      <c r="V44" s="45"/>
      <c r="W44" s="44"/>
      <c r="X44" s="47"/>
      <c r="Y44" s="47"/>
      <c r="Z44" s="47"/>
      <c r="AA44" s="47"/>
      <c r="AB44" s="47"/>
      <c r="AC44" s="47"/>
    </row>
    <row r="45" spans="2:29" ht="20.100000000000001" customHeight="1" x14ac:dyDescent="0.25">
      <c r="B45" s="5" t="s">
        <v>293</v>
      </c>
      <c r="C45" s="6">
        <v>0.6</v>
      </c>
      <c r="D45" s="6">
        <v>0.6</v>
      </c>
      <c r="E45" s="8"/>
      <c r="F45" s="2"/>
      <c r="G45" s="2"/>
      <c r="H45" s="2"/>
      <c r="I45" s="3"/>
      <c r="J45" s="4"/>
      <c r="K45" s="4"/>
      <c r="L45" s="4"/>
      <c r="M45" s="4"/>
      <c r="N45" s="4"/>
      <c r="O45" s="155"/>
      <c r="P45" s="126"/>
      <c r="Q45" s="130"/>
      <c r="R45" s="130"/>
      <c r="S45" s="127"/>
      <c r="T45" s="127"/>
      <c r="U45" s="127"/>
      <c r="V45" s="127"/>
      <c r="W45" s="67"/>
      <c r="X45" s="130"/>
      <c r="Y45" s="130"/>
      <c r="Z45" s="130"/>
      <c r="AA45" s="130"/>
      <c r="AB45" s="130"/>
      <c r="AC45" s="130"/>
    </row>
    <row r="46" spans="2:29" ht="20.100000000000001" customHeight="1" x14ac:dyDescent="0.25">
      <c r="B46" s="5" t="s">
        <v>38</v>
      </c>
      <c r="C46" s="11">
        <v>4</v>
      </c>
      <c r="D46" s="11">
        <v>4</v>
      </c>
      <c r="E46" s="8"/>
      <c r="F46" s="7"/>
      <c r="G46" s="7"/>
      <c r="H46" s="7"/>
      <c r="I46" s="6"/>
      <c r="J46" s="12"/>
      <c r="K46" s="12"/>
      <c r="L46" s="12"/>
      <c r="M46" s="12"/>
      <c r="N46" s="12"/>
      <c r="O46" s="12"/>
      <c r="P46" s="173"/>
      <c r="Q46" s="127"/>
      <c r="R46" s="127"/>
      <c r="S46" s="127"/>
      <c r="T46" s="127"/>
      <c r="U46" s="45"/>
      <c r="V46" s="45"/>
      <c r="W46" s="44"/>
      <c r="X46" s="130"/>
      <c r="Y46" s="130"/>
      <c r="Z46" s="130"/>
      <c r="AA46" s="130"/>
      <c r="AB46" s="130"/>
      <c r="AC46" s="130"/>
    </row>
    <row r="47" spans="2:29" ht="21.75" customHeight="1" x14ac:dyDescent="0.25">
      <c r="B47" s="16" t="s">
        <v>157</v>
      </c>
      <c r="C47" s="17"/>
      <c r="D47" s="18"/>
      <c r="E47" s="8">
        <v>40</v>
      </c>
      <c r="F47" s="2">
        <v>0.26</v>
      </c>
      <c r="G47" s="2">
        <v>0.04</v>
      </c>
      <c r="H47" s="2">
        <v>0.84</v>
      </c>
      <c r="I47" s="3">
        <f>H47*4+G47*9+F47*4</f>
        <v>4.76</v>
      </c>
      <c r="J47" s="4">
        <v>0.04</v>
      </c>
      <c r="K47" s="4">
        <v>21.4</v>
      </c>
      <c r="L47" s="4">
        <v>2.1</v>
      </c>
      <c r="M47" s="4">
        <v>8.1999999999999993</v>
      </c>
      <c r="N47" s="4">
        <v>6.4</v>
      </c>
      <c r="O47" s="1">
        <v>0.3</v>
      </c>
      <c r="P47" s="126"/>
      <c r="Q47" s="127"/>
      <c r="R47" s="127"/>
      <c r="S47" s="127"/>
      <c r="T47" s="127"/>
      <c r="U47" s="45"/>
      <c r="V47" s="45"/>
      <c r="W47" s="44"/>
      <c r="X47" s="130"/>
      <c r="Y47" s="130"/>
      <c r="Z47" s="130"/>
      <c r="AA47" s="130"/>
      <c r="AB47" s="130"/>
      <c r="AC47" s="130"/>
    </row>
    <row r="48" spans="2:29" ht="20.100000000000001" customHeight="1" x14ac:dyDescent="0.25">
      <c r="B48" s="19" t="s">
        <v>158</v>
      </c>
      <c r="C48" s="7">
        <v>21</v>
      </c>
      <c r="D48" s="11">
        <v>20</v>
      </c>
      <c r="E48" s="6"/>
      <c r="F48" s="7"/>
      <c r="G48" s="7"/>
      <c r="H48" s="7"/>
      <c r="I48" s="6"/>
      <c r="J48" s="9"/>
      <c r="K48" s="9"/>
      <c r="L48" s="9"/>
      <c r="M48" s="9"/>
      <c r="N48" s="9"/>
      <c r="O48" s="9"/>
      <c r="P48" s="128"/>
      <c r="Q48" s="67"/>
      <c r="R48" s="67"/>
      <c r="S48" s="127"/>
      <c r="T48" s="127"/>
      <c r="U48" s="45"/>
      <c r="V48" s="45"/>
      <c r="W48" s="44"/>
      <c r="X48" s="130"/>
      <c r="Y48" s="130"/>
      <c r="Z48" s="130"/>
      <c r="AA48" s="130"/>
      <c r="AB48" s="130"/>
      <c r="AC48" s="130"/>
    </row>
    <row r="49" spans="2:29" ht="20.100000000000001" customHeight="1" x14ac:dyDescent="0.25">
      <c r="B49" s="14" t="s">
        <v>159</v>
      </c>
      <c r="C49" s="11">
        <v>21</v>
      </c>
      <c r="D49" s="11">
        <v>20</v>
      </c>
      <c r="E49" s="11"/>
      <c r="F49" s="7"/>
      <c r="G49" s="7"/>
      <c r="H49" s="7"/>
      <c r="I49" s="6"/>
      <c r="J49" s="9"/>
      <c r="K49" s="9"/>
      <c r="L49" s="9"/>
      <c r="M49" s="9"/>
      <c r="N49" s="9"/>
      <c r="O49" s="9"/>
      <c r="P49" s="128"/>
      <c r="Q49" s="67"/>
      <c r="R49" s="67"/>
      <c r="S49" s="127"/>
      <c r="T49" s="127"/>
      <c r="U49" s="45"/>
      <c r="V49" s="45"/>
      <c r="W49" s="44"/>
      <c r="X49" s="130"/>
      <c r="Y49" s="130"/>
      <c r="Z49" s="130"/>
      <c r="AA49" s="130"/>
      <c r="AB49" s="130"/>
      <c r="AC49" s="130"/>
    </row>
    <row r="50" spans="2:29" ht="20.100000000000001" customHeight="1" x14ac:dyDescent="0.25">
      <c r="B50" s="14" t="s">
        <v>160</v>
      </c>
      <c r="C50" s="11">
        <v>33</v>
      </c>
      <c r="D50" s="11">
        <v>20</v>
      </c>
      <c r="E50" s="11"/>
      <c r="F50" s="7"/>
      <c r="G50" s="7"/>
      <c r="H50" s="7"/>
      <c r="I50" s="6"/>
      <c r="J50" s="9"/>
      <c r="K50" s="9"/>
      <c r="L50" s="9"/>
      <c r="M50" s="9"/>
      <c r="N50" s="9"/>
      <c r="O50" s="9"/>
      <c r="P50" s="126"/>
      <c r="Q50" s="67"/>
      <c r="R50" s="67"/>
      <c r="S50" s="127"/>
      <c r="T50" s="127"/>
      <c r="U50" s="45"/>
      <c r="V50" s="45"/>
      <c r="W50" s="44"/>
      <c r="X50" s="130"/>
      <c r="Y50" s="130"/>
      <c r="Z50" s="130"/>
      <c r="AA50" s="130"/>
      <c r="AB50" s="130"/>
      <c r="AC50" s="130"/>
    </row>
    <row r="51" spans="2:29" ht="56.25" customHeight="1" x14ac:dyDescent="0.25">
      <c r="B51" s="180" t="s">
        <v>333</v>
      </c>
      <c r="C51" s="188"/>
      <c r="D51" s="189"/>
      <c r="E51" s="8">
        <v>120</v>
      </c>
      <c r="F51" s="2">
        <v>3.5</v>
      </c>
      <c r="G51" s="2">
        <v>8.8000000000000007</v>
      </c>
      <c r="H51" s="2">
        <v>12.9</v>
      </c>
      <c r="I51" s="3">
        <f>F51*4+G51*9+H51*4</f>
        <v>144.80000000000001</v>
      </c>
      <c r="J51" s="4">
        <v>0.1</v>
      </c>
      <c r="K51" s="4">
        <v>178</v>
      </c>
      <c r="L51" s="4">
        <v>26.8</v>
      </c>
      <c r="M51" s="4">
        <v>30.4</v>
      </c>
      <c r="N51" s="4">
        <v>17.100000000000001</v>
      </c>
      <c r="O51" s="4">
        <v>0.7</v>
      </c>
      <c r="P51" s="131"/>
      <c r="Q51" s="103"/>
      <c r="R51" s="103"/>
      <c r="S51" s="127"/>
      <c r="T51" s="127"/>
      <c r="U51" s="45"/>
      <c r="V51" s="45"/>
      <c r="W51" s="44"/>
      <c r="X51" s="130"/>
      <c r="Y51" s="130"/>
      <c r="Z51" s="130"/>
      <c r="AA51" s="130"/>
      <c r="AB51" s="130"/>
      <c r="AC51" s="130"/>
    </row>
    <row r="52" spans="2:29" ht="27.75" customHeight="1" x14ac:dyDescent="0.25">
      <c r="B52" s="14" t="s">
        <v>55</v>
      </c>
      <c r="C52" s="11">
        <v>69</v>
      </c>
      <c r="D52" s="11">
        <v>52</v>
      </c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66"/>
      <c r="Q52" s="66"/>
      <c r="R52" s="66"/>
      <c r="S52" s="44"/>
      <c r="T52" s="45"/>
      <c r="U52" s="45"/>
      <c r="V52" s="45"/>
      <c r="W52" s="46"/>
      <c r="X52" s="47"/>
      <c r="Y52" s="47"/>
      <c r="Z52" s="47"/>
      <c r="AA52" s="47"/>
      <c r="AB52" s="47"/>
      <c r="AC52" s="47"/>
    </row>
    <row r="53" spans="2:29" ht="24" customHeight="1" x14ac:dyDescent="0.25">
      <c r="B53" s="14" t="s">
        <v>32</v>
      </c>
      <c r="C53" s="11">
        <v>74</v>
      </c>
      <c r="D53" s="11">
        <v>52</v>
      </c>
      <c r="E53" s="3"/>
      <c r="F53" s="2"/>
      <c r="G53" s="2"/>
      <c r="H53" s="2"/>
      <c r="I53" s="3"/>
      <c r="J53" s="4"/>
      <c r="K53" s="4"/>
      <c r="L53" s="4"/>
      <c r="M53" s="4"/>
      <c r="N53" s="4"/>
      <c r="O53" s="4"/>
      <c r="P53" s="128"/>
      <c r="Q53" s="67"/>
      <c r="R53" s="67"/>
      <c r="S53" s="67"/>
      <c r="T53" s="127"/>
      <c r="U53" s="127"/>
      <c r="V53" s="127"/>
      <c r="W53" s="46"/>
      <c r="X53" s="130"/>
      <c r="Y53" s="130"/>
      <c r="Z53" s="130"/>
      <c r="AA53" s="130"/>
      <c r="AB53" s="130"/>
      <c r="AC53" s="130"/>
    </row>
    <row r="54" spans="2:29" ht="24" customHeight="1" x14ac:dyDescent="0.25">
      <c r="B54" s="105" t="s">
        <v>33</v>
      </c>
      <c r="C54" s="6">
        <v>80</v>
      </c>
      <c r="D54" s="6">
        <v>52</v>
      </c>
      <c r="E54" s="3"/>
      <c r="F54" s="2"/>
      <c r="G54" s="2"/>
      <c r="H54" s="2"/>
      <c r="I54" s="3"/>
      <c r="J54" s="4"/>
      <c r="K54" s="4"/>
      <c r="L54" s="4"/>
      <c r="M54" s="4"/>
      <c r="N54" s="4"/>
      <c r="O54" s="4"/>
      <c r="P54" s="128"/>
      <c r="Q54" s="67"/>
      <c r="R54" s="67"/>
      <c r="S54" s="67"/>
      <c r="T54" s="127"/>
      <c r="U54" s="127"/>
      <c r="V54" s="127"/>
      <c r="W54" s="46"/>
      <c r="X54" s="130"/>
      <c r="Y54" s="130"/>
      <c r="Z54" s="130"/>
      <c r="AA54" s="130"/>
      <c r="AB54" s="130"/>
      <c r="AC54" s="130"/>
    </row>
    <row r="55" spans="2:29" ht="16.5" customHeight="1" x14ac:dyDescent="0.25">
      <c r="B55" s="14" t="s">
        <v>34</v>
      </c>
      <c r="C55" s="6">
        <v>87</v>
      </c>
      <c r="D55" s="6">
        <v>52</v>
      </c>
      <c r="E55" s="3"/>
      <c r="F55" s="2"/>
      <c r="G55" s="2"/>
      <c r="H55" s="2"/>
      <c r="I55" s="3"/>
      <c r="J55" s="4"/>
      <c r="K55" s="4"/>
      <c r="L55" s="4"/>
      <c r="M55" s="4"/>
      <c r="N55" s="4"/>
      <c r="O55" s="4"/>
      <c r="P55" s="131"/>
      <c r="Q55" s="103"/>
      <c r="R55" s="103"/>
      <c r="S55" s="67"/>
      <c r="T55" s="127"/>
      <c r="U55" s="127"/>
      <c r="V55" s="127"/>
      <c r="W55" s="46"/>
      <c r="X55" s="130"/>
      <c r="Y55" s="130"/>
      <c r="Z55" s="130"/>
      <c r="AA55" s="130"/>
      <c r="AB55" s="130"/>
      <c r="AC55" s="130"/>
    </row>
    <row r="56" spans="2:29" ht="18.75" customHeight="1" x14ac:dyDescent="0.25">
      <c r="B56" s="14" t="s">
        <v>299</v>
      </c>
      <c r="C56" s="11">
        <v>30</v>
      </c>
      <c r="D56" s="6">
        <v>21</v>
      </c>
      <c r="E56" s="3"/>
      <c r="F56" s="2"/>
      <c r="G56" s="2"/>
      <c r="H56" s="2"/>
      <c r="I56" s="3"/>
      <c r="J56" s="4"/>
      <c r="K56" s="4"/>
      <c r="L56" s="4"/>
      <c r="M56" s="4"/>
      <c r="N56" s="4"/>
      <c r="O56" s="4"/>
      <c r="P56" s="131"/>
      <c r="Q56" s="103"/>
      <c r="R56" s="103"/>
      <c r="S56" s="67"/>
      <c r="T56" s="127"/>
      <c r="U56" s="127"/>
      <c r="V56" s="127"/>
      <c r="W56" s="46"/>
      <c r="X56" s="130"/>
      <c r="Y56" s="130"/>
      <c r="Z56" s="130"/>
      <c r="AA56" s="130"/>
      <c r="AB56" s="130"/>
      <c r="AC56" s="130"/>
    </row>
    <row r="57" spans="2:29" ht="21.75" customHeight="1" x14ac:dyDescent="0.25">
      <c r="B57" s="105" t="s">
        <v>41</v>
      </c>
      <c r="C57" s="11">
        <v>19</v>
      </c>
      <c r="D57" s="11">
        <v>15</v>
      </c>
      <c r="E57" s="3"/>
      <c r="F57" s="2"/>
      <c r="G57" s="2"/>
      <c r="H57" s="2"/>
      <c r="I57" s="3"/>
      <c r="J57" s="4"/>
      <c r="K57" s="4"/>
      <c r="L57" s="4"/>
      <c r="M57" s="4"/>
      <c r="N57" s="4"/>
      <c r="O57" s="4"/>
      <c r="Q57" s="48"/>
    </row>
    <row r="58" spans="2:29" ht="20.25" customHeight="1" x14ac:dyDescent="0.25">
      <c r="B58" s="14" t="s">
        <v>36</v>
      </c>
      <c r="C58" s="6">
        <v>20</v>
      </c>
      <c r="D58" s="6">
        <v>15</v>
      </c>
      <c r="E58" s="3"/>
      <c r="F58" s="2"/>
      <c r="G58" s="2"/>
      <c r="H58" s="2"/>
      <c r="I58" s="3"/>
      <c r="J58" s="4"/>
      <c r="K58" s="4"/>
      <c r="L58" s="4"/>
      <c r="M58" s="4"/>
      <c r="N58" s="4"/>
      <c r="O58" s="4"/>
      <c r="Q58" s="48"/>
    </row>
    <row r="59" spans="2:29" ht="21.75" customHeight="1" x14ac:dyDescent="0.25">
      <c r="B59" s="14" t="s">
        <v>35</v>
      </c>
      <c r="C59" s="6">
        <v>5</v>
      </c>
      <c r="D59" s="6">
        <v>5</v>
      </c>
      <c r="E59" s="3"/>
      <c r="F59" s="2"/>
      <c r="G59" s="2"/>
      <c r="H59" s="2"/>
      <c r="I59" s="3"/>
      <c r="J59" s="4"/>
      <c r="K59" s="4"/>
      <c r="L59" s="4"/>
      <c r="M59" s="4"/>
      <c r="N59" s="4"/>
      <c r="O59" s="4"/>
      <c r="Q59" s="48"/>
    </row>
    <row r="60" spans="2:29" ht="18" customHeight="1" x14ac:dyDescent="0.25">
      <c r="B60" s="14" t="s">
        <v>40</v>
      </c>
      <c r="C60" s="11">
        <v>5</v>
      </c>
      <c r="D60" s="6">
        <v>5</v>
      </c>
      <c r="E60" s="3"/>
      <c r="F60" s="2"/>
      <c r="G60" s="2"/>
      <c r="H60" s="2"/>
      <c r="I60" s="3"/>
      <c r="J60" s="4"/>
      <c r="K60" s="4"/>
      <c r="L60" s="4"/>
      <c r="M60" s="4"/>
      <c r="N60" s="4"/>
      <c r="O60" s="4"/>
      <c r="Q60" s="48"/>
    </row>
    <row r="61" spans="2:29" ht="15" customHeight="1" x14ac:dyDescent="0.25">
      <c r="B61" s="106" t="s">
        <v>330</v>
      </c>
      <c r="C61" s="11"/>
      <c r="D61" s="3">
        <v>35</v>
      </c>
      <c r="E61" s="3"/>
      <c r="F61" s="2"/>
      <c r="G61" s="2"/>
      <c r="H61" s="2"/>
      <c r="I61" s="3"/>
      <c r="J61" s="4"/>
      <c r="K61" s="4"/>
      <c r="L61" s="4"/>
      <c r="M61" s="4"/>
      <c r="N61" s="4"/>
      <c r="O61" s="4"/>
      <c r="Q61" s="48"/>
    </row>
    <row r="62" spans="2:29" ht="19.5" customHeight="1" x14ac:dyDescent="0.25">
      <c r="B62" s="14" t="s">
        <v>42</v>
      </c>
      <c r="C62" s="11">
        <v>1</v>
      </c>
      <c r="D62" s="11">
        <v>1</v>
      </c>
      <c r="E62" s="3"/>
      <c r="F62" s="2"/>
      <c r="G62" s="2"/>
      <c r="H62" s="2"/>
      <c r="I62" s="3"/>
      <c r="J62" s="4"/>
      <c r="K62" s="4"/>
      <c r="L62" s="4"/>
      <c r="M62" s="4"/>
      <c r="N62" s="4"/>
      <c r="O62" s="4"/>
      <c r="Q62" s="48"/>
    </row>
    <row r="63" spans="2:29" ht="16.5" customHeight="1" x14ac:dyDescent="0.25">
      <c r="B63" s="14" t="s">
        <v>331</v>
      </c>
      <c r="C63" s="7">
        <v>2</v>
      </c>
      <c r="D63" s="6">
        <v>2</v>
      </c>
      <c r="E63" s="3"/>
      <c r="F63" s="2"/>
      <c r="G63" s="2"/>
      <c r="H63" s="2"/>
      <c r="I63" s="3"/>
      <c r="J63" s="4"/>
      <c r="K63" s="4"/>
      <c r="L63" s="4"/>
      <c r="M63" s="4"/>
      <c r="N63" s="4"/>
      <c r="O63" s="4"/>
      <c r="Q63" s="48"/>
    </row>
    <row r="64" spans="2:29" ht="21.75" customHeight="1" x14ac:dyDescent="0.25">
      <c r="B64" s="14" t="s">
        <v>41</v>
      </c>
      <c r="C64" s="7">
        <v>4</v>
      </c>
      <c r="D64" s="11">
        <v>3</v>
      </c>
      <c r="E64" s="3"/>
      <c r="F64" s="2"/>
      <c r="G64" s="2"/>
      <c r="H64" s="2"/>
      <c r="I64" s="3"/>
      <c r="J64" s="4"/>
      <c r="K64" s="4"/>
      <c r="L64" s="4"/>
      <c r="M64" s="4"/>
      <c r="N64" s="4"/>
      <c r="O64" s="4"/>
      <c r="Q64" s="48"/>
    </row>
    <row r="65" spans="2:17" ht="22.5" customHeight="1" x14ac:dyDescent="0.25">
      <c r="B65" s="105" t="s">
        <v>36</v>
      </c>
      <c r="C65" s="7">
        <v>4.5</v>
      </c>
      <c r="D65" s="11">
        <v>3</v>
      </c>
      <c r="E65" s="3"/>
      <c r="F65" s="2"/>
      <c r="G65" s="2"/>
      <c r="H65" s="2"/>
      <c r="I65" s="3"/>
      <c r="J65" s="4"/>
      <c r="K65" s="4"/>
      <c r="L65" s="4"/>
      <c r="M65" s="4"/>
      <c r="N65" s="4"/>
      <c r="O65" s="4"/>
      <c r="Q65" s="48"/>
    </row>
    <row r="66" spans="2:17" ht="22.5" customHeight="1" x14ac:dyDescent="0.25">
      <c r="B66" s="14" t="s">
        <v>35</v>
      </c>
      <c r="C66" s="6">
        <v>1</v>
      </c>
      <c r="D66" s="6">
        <v>1</v>
      </c>
      <c r="E66" s="3"/>
      <c r="F66" s="2"/>
      <c r="G66" s="2"/>
      <c r="H66" s="2"/>
      <c r="I66" s="3"/>
      <c r="J66" s="4"/>
      <c r="K66" s="4"/>
      <c r="L66" s="4"/>
      <c r="M66" s="4"/>
      <c r="N66" s="4"/>
      <c r="O66" s="4"/>
      <c r="Q66" s="48"/>
    </row>
    <row r="67" spans="2:17" ht="21.75" customHeight="1" x14ac:dyDescent="0.25">
      <c r="B67" s="14" t="s">
        <v>332</v>
      </c>
      <c r="C67" s="6">
        <v>1</v>
      </c>
      <c r="D67" s="6">
        <v>1</v>
      </c>
      <c r="E67" s="3"/>
      <c r="F67" s="2"/>
      <c r="G67" s="2"/>
      <c r="H67" s="2"/>
      <c r="I67" s="3"/>
      <c r="J67" s="4"/>
      <c r="K67" s="4"/>
      <c r="L67" s="4"/>
      <c r="M67" s="4"/>
      <c r="N67" s="4"/>
      <c r="O67" s="4"/>
      <c r="Q67" s="48"/>
    </row>
    <row r="68" spans="2:17" ht="22.5" customHeight="1" x14ac:dyDescent="0.25">
      <c r="B68" s="14" t="s">
        <v>117</v>
      </c>
      <c r="C68" s="6">
        <v>38</v>
      </c>
      <c r="D68" s="6">
        <v>28</v>
      </c>
      <c r="E68" s="3"/>
      <c r="F68" s="2"/>
      <c r="G68" s="2"/>
      <c r="H68" s="2"/>
      <c r="I68" s="3"/>
      <c r="J68" s="4"/>
      <c r="K68" s="4"/>
      <c r="L68" s="4"/>
      <c r="M68" s="4"/>
      <c r="N68" s="4"/>
      <c r="O68" s="4"/>
      <c r="Q68" s="48"/>
    </row>
    <row r="69" spans="2:17" ht="56.25" customHeight="1" x14ac:dyDescent="0.25">
      <c r="B69" s="16" t="s">
        <v>363</v>
      </c>
      <c r="C69" s="17"/>
      <c r="D69" s="18"/>
      <c r="E69" s="8">
        <v>60</v>
      </c>
      <c r="F69" s="2">
        <v>6.8</v>
      </c>
      <c r="G69" s="2">
        <v>9.1</v>
      </c>
      <c r="H69" s="2">
        <v>1.6</v>
      </c>
      <c r="I69" s="2">
        <f>H69*4+G69*9+F69*4</f>
        <v>115.5</v>
      </c>
      <c r="J69" s="4">
        <v>0.02</v>
      </c>
      <c r="K69" s="4">
        <v>3.9</v>
      </c>
      <c r="L69" s="4">
        <v>0</v>
      </c>
      <c r="M69" s="4">
        <v>15.72</v>
      </c>
      <c r="N69" s="4">
        <v>11.53</v>
      </c>
      <c r="O69" s="4">
        <v>0.68</v>
      </c>
      <c r="Q69" s="48"/>
    </row>
    <row r="70" spans="2:17" ht="20.100000000000001" customHeight="1" x14ac:dyDescent="0.25">
      <c r="B70" s="14" t="s">
        <v>357</v>
      </c>
      <c r="C70" s="6">
        <v>59</v>
      </c>
      <c r="D70" s="6">
        <v>51</v>
      </c>
      <c r="E70" s="8"/>
      <c r="F70" s="2"/>
      <c r="G70" s="2"/>
      <c r="H70" s="2"/>
      <c r="I70" s="2"/>
      <c r="J70" s="4"/>
      <c r="K70" s="4"/>
      <c r="L70" s="4"/>
      <c r="M70" s="4"/>
      <c r="N70" s="4"/>
      <c r="O70" s="4"/>
      <c r="Q70" s="48"/>
    </row>
    <row r="71" spans="2:17" ht="20.100000000000001" customHeight="1" x14ac:dyDescent="0.25">
      <c r="B71" s="14" t="s">
        <v>21</v>
      </c>
      <c r="C71" s="6">
        <v>5</v>
      </c>
      <c r="D71" s="6">
        <v>5</v>
      </c>
      <c r="E71" s="8"/>
      <c r="F71" s="2"/>
      <c r="G71" s="2"/>
      <c r="H71" s="2"/>
      <c r="I71" s="2"/>
      <c r="J71" s="4"/>
      <c r="K71" s="4"/>
      <c r="L71" s="4"/>
      <c r="M71" s="4"/>
      <c r="N71" s="4"/>
      <c r="O71" s="4"/>
      <c r="Q71" s="48"/>
    </row>
    <row r="72" spans="2:17" ht="20.100000000000001" customHeight="1" x14ac:dyDescent="0.25">
      <c r="B72" s="14" t="s">
        <v>112</v>
      </c>
      <c r="C72" s="6">
        <v>11</v>
      </c>
      <c r="D72" s="6">
        <v>11</v>
      </c>
      <c r="E72" s="8"/>
      <c r="F72" s="2"/>
      <c r="G72" s="2"/>
      <c r="H72" s="2"/>
      <c r="I72" s="2"/>
      <c r="J72" s="4"/>
      <c r="K72" s="4"/>
      <c r="L72" s="4"/>
      <c r="M72" s="4"/>
      <c r="N72" s="4"/>
      <c r="O72" s="4"/>
      <c r="Q72" s="48"/>
    </row>
    <row r="73" spans="2:17" ht="20.100000000000001" customHeight="1" x14ac:dyDescent="0.25">
      <c r="B73" s="14" t="s">
        <v>358</v>
      </c>
      <c r="C73" s="6"/>
      <c r="D73" s="6">
        <v>48</v>
      </c>
      <c r="E73" s="8"/>
      <c r="F73" s="2"/>
      <c r="G73" s="2"/>
      <c r="H73" s="2"/>
      <c r="I73" s="2"/>
      <c r="J73" s="4"/>
      <c r="K73" s="4"/>
      <c r="L73" s="4"/>
      <c r="M73" s="4"/>
      <c r="N73" s="4"/>
      <c r="O73" s="4"/>
      <c r="Q73" s="48"/>
    </row>
    <row r="74" spans="2:17" ht="20.100000000000001" customHeight="1" x14ac:dyDescent="0.25">
      <c r="B74" s="14" t="s">
        <v>35</v>
      </c>
      <c r="C74" s="6">
        <v>26</v>
      </c>
      <c r="D74" s="6">
        <v>22</v>
      </c>
      <c r="E74" s="8"/>
      <c r="F74" s="2"/>
      <c r="G74" s="2"/>
      <c r="H74" s="2"/>
      <c r="I74" s="2"/>
      <c r="J74" s="4"/>
      <c r="K74" s="4"/>
      <c r="L74" s="4"/>
      <c r="M74" s="4"/>
      <c r="N74" s="4"/>
      <c r="O74" s="4"/>
      <c r="Q74" s="48"/>
    </row>
    <row r="75" spans="2:17" ht="20.100000000000001" customHeight="1" x14ac:dyDescent="0.25">
      <c r="B75" s="14" t="s">
        <v>40</v>
      </c>
      <c r="C75" s="6">
        <v>2.5</v>
      </c>
      <c r="D75" s="6">
        <v>2.5</v>
      </c>
      <c r="E75" s="8"/>
      <c r="F75" s="2"/>
      <c r="G75" s="2"/>
      <c r="H75" s="2"/>
      <c r="I75" s="2"/>
      <c r="J75" s="4"/>
      <c r="K75" s="4"/>
      <c r="L75" s="4"/>
      <c r="M75" s="4"/>
      <c r="N75" s="4"/>
      <c r="O75" s="4"/>
      <c r="Q75" s="48"/>
    </row>
    <row r="76" spans="2:17" ht="20.100000000000001" customHeight="1" x14ac:dyDescent="0.25">
      <c r="B76" s="14" t="s">
        <v>359</v>
      </c>
      <c r="C76" s="6"/>
      <c r="D76" s="6">
        <v>11</v>
      </c>
      <c r="E76" s="8"/>
      <c r="F76" s="2"/>
      <c r="G76" s="2"/>
      <c r="H76" s="2"/>
      <c r="I76" s="2"/>
      <c r="J76" s="4"/>
      <c r="K76" s="4"/>
      <c r="L76" s="4"/>
      <c r="M76" s="4"/>
      <c r="N76" s="4"/>
      <c r="O76" s="4"/>
      <c r="Q76" s="48"/>
    </row>
    <row r="77" spans="2:17" ht="20.100000000000001" customHeight="1" x14ac:dyDescent="0.25">
      <c r="B77" s="14" t="s">
        <v>118</v>
      </c>
      <c r="C77" s="6">
        <v>5</v>
      </c>
      <c r="D77" s="6">
        <v>4.5</v>
      </c>
      <c r="E77" s="8"/>
      <c r="F77" s="2"/>
      <c r="G77" s="2"/>
      <c r="H77" s="2"/>
      <c r="I77" s="2"/>
      <c r="J77" s="4"/>
      <c r="K77" s="4"/>
      <c r="L77" s="4"/>
      <c r="M77" s="4"/>
      <c r="N77" s="4"/>
      <c r="O77" s="4"/>
      <c r="Q77" s="48"/>
    </row>
    <row r="78" spans="2:17" ht="20.100000000000001" customHeight="1" x14ac:dyDescent="0.25">
      <c r="B78" s="14" t="s">
        <v>360</v>
      </c>
      <c r="C78" s="6"/>
      <c r="D78" s="6">
        <v>15.5</v>
      </c>
      <c r="E78" s="8"/>
      <c r="F78" s="2"/>
      <c r="G78" s="2"/>
      <c r="H78" s="2"/>
      <c r="I78" s="2"/>
      <c r="J78" s="4"/>
      <c r="K78" s="4"/>
      <c r="L78" s="4"/>
      <c r="M78" s="4"/>
      <c r="N78" s="4"/>
      <c r="O78" s="4"/>
      <c r="Q78" s="48"/>
    </row>
    <row r="79" spans="2:17" ht="20.100000000000001" customHeight="1" x14ac:dyDescent="0.25">
      <c r="B79" s="14" t="s">
        <v>195</v>
      </c>
      <c r="C79" s="6">
        <v>5</v>
      </c>
      <c r="D79" s="6">
        <v>5</v>
      </c>
      <c r="E79" s="8"/>
      <c r="F79" s="2"/>
      <c r="G79" s="2"/>
      <c r="H79" s="2"/>
      <c r="I79" s="2"/>
      <c r="J79" s="4"/>
      <c r="K79" s="4"/>
      <c r="L79" s="4"/>
      <c r="M79" s="4"/>
      <c r="N79" s="4"/>
      <c r="O79" s="4"/>
      <c r="Q79" s="48"/>
    </row>
    <row r="80" spans="2:17" ht="20.100000000000001" customHeight="1" x14ac:dyDescent="0.25">
      <c r="B80" s="14" t="s">
        <v>114</v>
      </c>
      <c r="C80" s="6"/>
      <c r="D80" s="6">
        <v>68.5</v>
      </c>
      <c r="E80" s="8"/>
      <c r="F80" s="2"/>
      <c r="G80" s="2"/>
      <c r="H80" s="2"/>
      <c r="I80" s="2"/>
      <c r="J80" s="4"/>
      <c r="K80" s="4"/>
      <c r="L80" s="4"/>
      <c r="M80" s="4"/>
      <c r="N80" s="4"/>
      <c r="O80" s="4"/>
      <c r="Q80" s="48"/>
    </row>
    <row r="81" spans="2:19" ht="20.100000000000001" customHeight="1" x14ac:dyDescent="0.25">
      <c r="B81" s="14" t="s">
        <v>40</v>
      </c>
      <c r="C81" s="6">
        <v>3</v>
      </c>
      <c r="D81" s="6">
        <v>3</v>
      </c>
      <c r="E81" s="8"/>
      <c r="F81" s="2"/>
      <c r="G81" s="2"/>
      <c r="H81" s="2"/>
      <c r="I81" s="2"/>
      <c r="J81" s="4"/>
      <c r="K81" s="4"/>
      <c r="L81" s="4"/>
      <c r="M81" s="4"/>
      <c r="N81" s="4"/>
      <c r="O81" s="4"/>
      <c r="Q81" s="48"/>
    </row>
    <row r="82" spans="2:19" ht="31.5" customHeight="1" x14ac:dyDescent="0.25">
      <c r="B82" s="60" t="s">
        <v>205</v>
      </c>
      <c r="C82" s="6">
        <v>200</v>
      </c>
      <c r="D82" s="6">
        <v>200</v>
      </c>
      <c r="E82" s="8">
        <v>200</v>
      </c>
      <c r="F82" s="84">
        <v>0</v>
      </c>
      <c r="G82" s="84">
        <v>0</v>
      </c>
      <c r="H82" s="84">
        <v>24</v>
      </c>
      <c r="I82" s="3">
        <f>F82*4+G82*9+H82*4</f>
        <v>96</v>
      </c>
      <c r="J82" s="85">
        <v>0.02</v>
      </c>
      <c r="K82" s="85">
        <v>0</v>
      </c>
      <c r="L82" s="85">
        <v>4</v>
      </c>
      <c r="M82" s="85">
        <v>14</v>
      </c>
      <c r="N82" s="85">
        <v>8</v>
      </c>
      <c r="O82" s="85">
        <v>2.8</v>
      </c>
      <c r="P82" s="121"/>
      <c r="Q82" s="120"/>
    </row>
    <row r="83" spans="2:19" ht="20.100000000000001" customHeight="1" x14ac:dyDescent="0.25">
      <c r="B83" s="20" t="s">
        <v>21</v>
      </c>
      <c r="C83" s="6">
        <v>10</v>
      </c>
      <c r="D83" s="6">
        <v>10</v>
      </c>
      <c r="E83" s="8">
        <v>10</v>
      </c>
      <c r="F83" s="2">
        <v>0.8</v>
      </c>
      <c r="G83" s="2">
        <v>0.1</v>
      </c>
      <c r="H83" s="2">
        <v>4.9000000000000004</v>
      </c>
      <c r="I83" s="3">
        <f>F83*4+G83*9+H83*4</f>
        <v>23.700000000000003</v>
      </c>
      <c r="J83" s="4">
        <v>0.5</v>
      </c>
      <c r="K83" s="4">
        <v>0</v>
      </c>
      <c r="L83" s="4">
        <v>0</v>
      </c>
      <c r="M83" s="4">
        <v>8.8000000000000007</v>
      </c>
      <c r="N83" s="4">
        <v>16.5</v>
      </c>
      <c r="O83" s="4">
        <v>1.1299999999999999</v>
      </c>
      <c r="Q83" s="48"/>
    </row>
    <row r="84" spans="2:19" ht="20.100000000000001" customHeight="1" x14ac:dyDescent="0.25">
      <c r="B84" s="20" t="s">
        <v>347</v>
      </c>
      <c r="C84" s="6">
        <v>20</v>
      </c>
      <c r="D84" s="6">
        <v>20</v>
      </c>
      <c r="E84" s="8">
        <v>20</v>
      </c>
      <c r="F84" s="2">
        <v>1.7</v>
      </c>
      <c r="G84" s="2">
        <v>0.2</v>
      </c>
      <c r="H84" s="2">
        <v>8.6</v>
      </c>
      <c r="I84" s="3">
        <f>F84*4+G84*9+H84*4</f>
        <v>43</v>
      </c>
      <c r="J84" s="4">
        <v>0.02</v>
      </c>
      <c r="K84" s="4">
        <v>0</v>
      </c>
      <c r="L84" s="4">
        <v>0</v>
      </c>
      <c r="M84" s="4">
        <v>3.6</v>
      </c>
      <c r="N84" s="4">
        <v>3.8</v>
      </c>
      <c r="O84" s="4">
        <v>0.6</v>
      </c>
      <c r="Q84" s="48"/>
    </row>
    <row r="85" spans="2:19" ht="20.100000000000001" customHeight="1" x14ac:dyDescent="0.25">
      <c r="B85" s="28" t="s">
        <v>51</v>
      </c>
      <c r="C85" s="29"/>
      <c r="D85" s="29"/>
      <c r="E85" s="27"/>
      <c r="F85" s="2">
        <f>F86+F98+F106+F110+F114</f>
        <v>21</v>
      </c>
      <c r="G85" s="2">
        <f t="shared" ref="G85:O85" si="3">G86+G98+G106+G110+G114</f>
        <v>23.800000000000004</v>
      </c>
      <c r="H85" s="2">
        <f t="shared" si="3"/>
        <v>46.3</v>
      </c>
      <c r="I85" s="2">
        <f t="shared" si="3"/>
        <v>483.40000000000003</v>
      </c>
      <c r="J85" s="2">
        <f t="shared" si="3"/>
        <v>0.14000000000000001</v>
      </c>
      <c r="K85" s="2">
        <f t="shared" si="3"/>
        <v>98.610000000000014</v>
      </c>
      <c r="L85" s="2">
        <f t="shared" si="3"/>
        <v>3.9999999999999996</v>
      </c>
      <c r="M85" s="2">
        <f t="shared" si="3"/>
        <v>46.61</v>
      </c>
      <c r="N85" s="2">
        <f t="shared" si="3"/>
        <v>26.22</v>
      </c>
      <c r="O85" s="2">
        <f t="shared" si="3"/>
        <v>1.06</v>
      </c>
      <c r="Q85" s="48"/>
    </row>
    <row r="86" spans="2:19" ht="54.75" customHeight="1" x14ac:dyDescent="0.25">
      <c r="B86" s="16" t="s">
        <v>327</v>
      </c>
      <c r="C86" s="17"/>
      <c r="D86" s="18"/>
      <c r="E86" s="8">
        <v>40</v>
      </c>
      <c r="F86" s="2">
        <v>0.8</v>
      </c>
      <c r="G86" s="2">
        <v>4.8</v>
      </c>
      <c r="H86" s="2">
        <v>4.0999999999999996</v>
      </c>
      <c r="I86" s="3">
        <f>F86*4+G86*9+H86*4</f>
        <v>62.8</v>
      </c>
      <c r="J86" s="4">
        <v>0.05</v>
      </c>
      <c r="K86" s="4">
        <v>44.4</v>
      </c>
      <c r="L86" s="4">
        <v>3.9</v>
      </c>
      <c r="M86" s="4">
        <v>8.6999999999999993</v>
      </c>
      <c r="N86" s="4">
        <v>7.2</v>
      </c>
      <c r="O86" s="4">
        <v>0.3</v>
      </c>
      <c r="P86" s="108"/>
      <c r="Q86" s="48"/>
    </row>
    <row r="87" spans="2:19" ht="29.25" customHeight="1" x14ac:dyDescent="0.25">
      <c r="B87" s="14" t="s">
        <v>55</v>
      </c>
      <c r="C87" s="11">
        <v>11</v>
      </c>
      <c r="D87" s="6">
        <v>8</v>
      </c>
      <c r="E87" s="8"/>
      <c r="F87" s="2"/>
      <c r="G87" s="2"/>
      <c r="H87" s="2"/>
      <c r="I87" s="2"/>
      <c r="J87" s="2"/>
      <c r="K87" s="2"/>
      <c r="L87" s="2"/>
      <c r="M87" s="2"/>
      <c r="N87" s="2"/>
      <c r="O87" s="2"/>
      <c r="P87" s="108"/>
      <c r="Q87" s="48"/>
    </row>
    <row r="88" spans="2:19" ht="20.100000000000001" customHeight="1" x14ac:dyDescent="0.25">
      <c r="B88" s="14" t="s">
        <v>32</v>
      </c>
      <c r="C88" s="6">
        <v>12</v>
      </c>
      <c r="D88" s="6">
        <v>8</v>
      </c>
      <c r="E88" s="8"/>
      <c r="F88" s="2"/>
      <c r="G88" s="2"/>
      <c r="H88" s="2"/>
      <c r="I88" s="3"/>
      <c r="J88" s="4"/>
      <c r="K88" s="4"/>
      <c r="L88" s="4"/>
      <c r="M88" s="4"/>
      <c r="N88" s="4"/>
      <c r="O88" s="4"/>
      <c r="P88" s="108"/>
      <c r="Q88" s="48"/>
    </row>
    <row r="89" spans="2:19" ht="20.100000000000001" customHeight="1" x14ac:dyDescent="0.25">
      <c r="B89" s="14" t="s">
        <v>33</v>
      </c>
      <c r="C89" s="11">
        <v>12.8</v>
      </c>
      <c r="D89" s="6">
        <v>8</v>
      </c>
      <c r="E89" s="8"/>
      <c r="F89" s="2"/>
      <c r="G89" s="2"/>
      <c r="H89" s="2"/>
      <c r="I89" s="3"/>
      <c r="J89" s="4"/>
      <c r="K89" s="4"/>
      <c r="L89" s="4"/>
      <c r="M89" s="4"/>
      <c r="N89" s="4"/>
      <c r="O89" s="4"/>
      <c r="P89" s="108"/>
      <c r="Q89" s="48"/>
    </row>
    <row r="90" spans="2:19" ht="20.100000000000001" customHeight="1" x14ac:dyDescent="0.25">
      <c r="B90" s="14" t="s">
        <v>34</v>
      </c>
      <c r="C90" s="6">
        <v>14</v>
      </c>
      <c r="D90" s="6">
        <v>8</v>
      </c>
      <c r="E90" s="8"/>
      <c r="F90" s="2"/>
      <c r="G90" s="2"/>
      <c r="H90" s="2"/>
      <c r="I90" s="3"/>
      <c r="J90" s="4"/>
      <c r="K90" s="4"/>
      <c r="L90" s="4"/>
      <c r="M90" s="4"/>
      <c r="N90" s="4"/>
      <c r="O90" s="4"/>
      <c r="P90" s="108"/>
      <c r="Q90" s="48"/>
    </row>
    <row r="91" spans="2:19" ht="20.100000000000001" customHeight="1" x14ac:dyDescent="0.25">
      <c r="B91" s="14" t="s">
        <v>329</v>
      </c>
      <c r="C91" s="6">
        <v>7.2</v>
      </c>
      <c r="D91" s="6">
        <v>6</v>
      </c>
      <c r="E91" s="8"/>
      <c r="F91" s="2"/>
      <c r="G91" s="2"/>
      <c r="H91" s="2"/>
      <c r="I91" s="3"/>
      <c r="J91" s="4"/>
      <c r="K91" s="4"/>
      <c r="L91" s="4"/>
      <c r="M91" s="4"/>
      <c r="N91" s="4"/>
      <c r="O91" s="4"/>
      <c r="P91" s="108"/>
      <c r="Q91" s="48"/>
    </row>
    <row r="92" spans="2:19" ht="20.100000000000001" customHeight="1" x14ac:dyDescent="0.25">
      <c r="B92" s="14" t="s">
        <v>36</v>
      </c>
      <c r="C92" s="11">
        <v>8</v>
      </c>
      <c r="D92" s="6">
        <v>6</v>
      </c>
      <c r="E92" s="8"/>
      <c r="F92" s="2"/>
      <c r="G92" s="2"/>
      <c r="H92" s="2"/>
      <c r="I92" s="3"/>
      <c r="J92" s="4"/>
      <c r="K92" s="4"/>
      <c r="L92" s="4"/>
      <c r="M92" s="4"/>
      <c r="N92" s="4"/>
      <c r="O92" s="4"/>
      <c r="P92" s="108"/>
      <c r="Q92" s="48"/>
    </row>
    <row r="93" spans="2:19" ht="20.100000000000001" customHeight="1" x14ac:dyDescent="0.25">
      <c r="B93" s="14" t="s">
        <v>41</v>
      </c>
      <c r="C93" s="11">
        <v>5.2</v>
      </c>
      <c r="D93" s="6">
        <v>4</v>
      </c>
      <c r="E93" s="8"/>
      <c r="F93" s="2"/>
      <c r="G93" s="2"/>
      <c r="H93" s="2"/>
      <c r="I93" s="3"/>
      <c r="J93" s="4"/>
      <c r="K93" s="4"/>
      <c r="L93" s="4"/>
      <c r="M93" s="4"/>
      <c r="N93" s="4"/>
      <c r="O93" s="4"/>
      <c r="P93" s="108"/>
      <c r="Q93" s="48"/>
    </row>
    <row r="94" spans="2:19" ht="20.100000000000001" customHeight="1" x14ac:dyDescent="0.25">
      <c r="B94" s="14" t="s">
        <v>36</v>
      </c>
      <c r="C94" s="6">
        <v>5.2</v>
      </c>
      <c r="D94" s="6">
        <v>4</v>
      </c>
      <c r="E94" s="8"/>
      <c r="F94" s="2"/>
      <c r="G94" s="2"/>
      <c r="H94" s="2"/>
      <c r="I94" s="3"/>
      <c r="J94" s="4"/>
      <c r="K94" s="4"/>
      <c r="L94" s="4"/>
      <c r="M94" s="4"/>
      <c r="N94" s="4"/>
      <c r="O94" s="4"/>
      <c r="P94" s="108"/>
      <c r="Q94" s="48"/>
    </row>
    <row r="95" spans="2:19" ht="20.100000000000001" customHeight="1" x14ac:dyDescent="0.25">
      <c r="B95" s="14" t="s">
        <v>137</v>
      </c>
      <c r="C95" s="11">
        <v>10.8</v>
      </c>
      <c r="D95" s="6">
        <v>6</v>
      </c>
      <c r="E95" s="8"/>
      <c r="F95" s="2"/>
      <c r="G95" s="2"/>
      <c r="H95" s="2"/>
      <c r="I95" s="3"/>
      <c r="J95" s="4"/>
      <c r="K95" s="4"/>
      <c r="L95" s="4"/>
      <c r="M95" s="4"/>
      <c r="N95" s="4"/>
      <c r="O95" s="4"/>
      <c r="P95" s="108"/>
      <c r="Q95" s="48"/>
    </row>
    <row r="96" spans="2:19" ht="20.100000000000001" customHeight="1" x14ac:dyDescent="0.25">
      <c r="B96" s="14" t="s">
        <v>35</v>
      </c>
      <c r="C96" s="6">
        <v>7.2</v>
      </c>
      <c r="D96" s="6">
        <v>6</v>
      </c>
      <c r="E96" s="8"/>
      <c r="F96" s="2"/>
      <c r="G96" s="2"/>
      <c r="H96" s="2"/>
      <c r="I96" s="3"/>
      <c r="J96" s="4"/>
      <c r="K96" s="4"/>
      <c r="L96" s="4"/>
      <c r="M96" s="4"/>
      <c r="N96" s="4"/>
      <c r="O96" s="4"/>
      <c r="Q96" s="48"/>
      <c r="S96" s="123"/>
    </row>
    <row r="97" spans="2:19" ht="20.100000000000001" customHeight="1" x14ac:dyDescent="0.25">
      <c r="B97" s="14" t="s">
        <v>328</v>
      </c>
      <c r="C97" s="11">
        <v>4</v>
      </c>
      <c r="D97" s="6">
        <v>4</v>
      </c>
      <c r="E97" s="8"/>
      <c r="F97" s="2"/>
      <c r="G97" s="2"/>
      <c r="H97" s="2"/>
      <c r="I97" s="3"/>
      <c r="J97" s="4"/>
      <c r="K97" s="4"/>
      <c r="L97" s="4"/>
      <c r="M97" s="4"/>
      <c r="N97" s="4"/>
      <c r="O97" s="4"/>
      <c r="Q97" s="48"/>
      <c r="S97" s="123"/>
    </row>
    <row r="98" spans="2:19" ht="60.75" customHeight="1" x14ac:dyDescent="0.25">
      <c r="B98" s="16" t="s">
        <v>410</v>
      </c>
      <c r="C98" s="17"/>
      <c r="D98" s="18"/>
      <c r="E98" s="8">
        <v>60</v>
      </c>
      <c r="F98" s="2">
        <v>13</v>
      </c>
      <c r="G98" s="2">
        <v>9</v>
      </c>
      <c r="H98" s="2">
        <v>6</v>
      </c>
      <c r="I98" s="2">
        <f>H98*4+G98*9+F98*4</f>
        <v>157</v>
      </c>
      <c r="J98" s="4">
        <v>0.05</v>
      </c>
      <c r="K98" s="4">
        <v>22</v>
      </c>
      <c r="L98" s="4">
        <v>0.09</v>
      </c>
      <c r="M98" s="4">
        <v>26</v>
      </c>
      <c r="N98" s="4">
        <v>14</v>
      </c>
      <c r="O98" s="4">
        <v>0.3</v>
      </c>
      <c r="P98" s="108"/>
      <c r="Q98" s="48"/>
      <c r="S98" s="123"/>
    </row>
    <row r="99" spans="2:19" ht="20.100000000000001" customHeight="1" x14ac:dyDescent="0.25">
      <c r="B99" s="14" t="s">
        <v>382</v>
      </c>
      <c r="C99" s="11">
        <v>72</v>
      </c>
      <c r="D99" s="11">
        <v>65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Q99" s="48"/>
      <c r="S99" s="123"/>
    </row>
    <row r="100" spans="2:19" ht="20.100000000000001" customHeight="1" x14ac:dyDescent="0.25">
      <c r="B100" s="14" t="s">
        <v>383</v>
      </c>
      <c r="C100" s="7">
        <v>72</v>
      </c>
      <c r="D100" s="6">
        <v>65</v>
      </c>
      <c r="E100" s="11"/>
      <c r="F100" s="11"/>
      <c r="G100" s="7"/>
      <c r="H100" s="7"/>
      <c r="I100" s="6"/>
      <c r="J100" s="9"/>
      <c r="K100" s="9"/>
      <c r="L100" s="9"/>
      <c r="M100" s="9"/>
      <c r="N100" s="9"/>
      <c r="O100" s="9"/>
      <c r="Q100" s="48"/>
      <c r="S100" s="123"/>
    </row>
    <row r="101" spans="2:19" ht="20.100000000000001" customHeight="1" x14ac:dyDescent="0.25">
      <c r="B101" s="14" t="s">
        <v>404</v>
      </c>
      <c r="C101" s="7">
        <v>84</v>
      </c>
      <c r="D101" s="10">
        <v>65</v>
      </c>
      <c r="E101" s="11"/>
      <c r="F101" s="11"/>
      <c r="G101" s="7"/>
      <c r="H101" s="7"/>
      <c r="I101" s="6"/>
      <c r="J101" s="9"/>
      <c r="K101" s="9"/>
      <c r="L101" s="9"/>
      <c r="M101" s="9"/>
      <c r="N101" s="9"/>
      <c r="O101" s="9"/>
      <c r="Q101" s="48"/>
      <c r="S101" s="123"/>
    </row>
    <row r="102" spans="2:19" ht="20.100000000000001" customHeight="1" x14ac:dyDescent="0.25">
      <c r="B102" s="14" t="s">
        <v>28</v>
      </c>
      <c r="C102" s="11">
        <v>18</v>
      </c>
      <c r="D102" s="11">
        <v>18</v>
      </c>
      <c r="E102" s="11"/>
      <c r="F102" s="11"/>
      <c r="G102" s="7"/>
      <c r="H102" s="7"/>
      <c r="I102" s="6"/>
      <c r="J102" s="9"/>
      <c r="K102" s="9"/>
      <c r="L102" s="9"/>
      <c r="M102" s="9"/>
      <c r="N102" s="9"/>
      <c r="O102" s="9"/>
      <c r="Q102" s="48"/>
      <c r="S102" s="123"/>
    </row>
    <row r="103" spans="2:19" ht="20.100000000000001" customHeight="1" x14ac:dyDescent="0.25">
      <c r="B103" s="14" t="s">
        <v>118</v>
      </c>
      <c r="C103" s="7">
        <v>2.2000000000000002</v>
      </c>
      <c r="D103" s="7">
        <v>2</v>
      </c>
      <c r="E103" s="11"/>
      <c r="F103" s="11"/>
      <c r="G103" s="7"/>
      <c r="H103" s="7"/>
      <c r="I103" s="6"/>
      <c r="J103" s="9"/>
      <c r="K103" s="9"/>
      <c r="L103" s="9"/>
      <c r="M103" s="9"/>
      <c r="N103" s="9"/>
      <c r="O103" s="9"/>
      <c r="Q103" s="48"/>
      <c r="S103" s="123"/>
    </row>
    <row r="104" spans="2:19" ht="20.100000000000001" customHeight="1" x14ac:dyDescent="0.25">
      <c r="B104" s="14" t="s">
        <v>334</v>
      </c>
      <c r="C104" s="7">
        <v>5</v>
      </c>
      <c r="D104" s="7">
        <v>5</v>
      </c>
      <c r="E104" s="11"/>
      <c r="F104" s="11"/>
      <c r="G104" s="7"/>
      <c r="H104" s="7"/>
      <c r="I104" s="6"/>
      <c r="J104" s="9"/>
      <c r="K104" s="9"/>
      <c r="L104" s="9"/>
      <c r="M104" s="9"/>
      <c r="N104" s="9"/>
      <c r="O104" s="9"/>
      <c r="Q104" s="48"/>
      <c r="S104" s="123"/>
    </row>
    <row r="105" spans="2:19" ht="20.100000000000001" customHeight="1" x14ac:dyDescent="0.25">
      <c r="B105" s="14" t="s">
        <v>40</v>
      </c>
      <c r="C105" s="7">
        <v>4</v>
      </c>
      <c r="D105" s="7">
        <v>4</v>
      </c>
      <c r="E105" s="11"/>
      <c r="F105" s="11"/>
      <c r="G105" s="7"/>
      <c r="H105" s="7"/>
      <c r="I105" s="6"/>
      <c r="J105" s="9"/>
      <c r="K105" s="9"/>
      <c r="L105" s="9"/>
      <c r="M105" s="9"/>
      <c r="N105" s="9"/>
      <c r="O105" s="9"/>
      <c r="Q105" s="48"/>
      <c r="S105" s="123"/>
    </row>
    <row r="106" spans="2:19" ht="60" customHeight="1" x14ac:dyDescent="0.25">
      <c r="B106" s="16" t="s">
        <v>368</v>
      </c>
      <c r="C106" s="63"/>
      <c r="D106" s="64"/>
      <c r="E106" s="8">
        <v>20</v>
      </c>
      <c r="F106" s="2">
        <v>0.9</v>
      </c>
      <c r="G106" s="2">
        <v>1.8</v>
      </c>
      <c r="H106" s="2">
        <v>2.5</v>
      </c>
      <c r="I106" s="2">
        <f>H106*4+G106*9+F106*4</f>
        <v>29.8</v>
      </c>
      <c r="J106" s="4">
        <v>0</v>
      </c>
      <c r="K106" s="4">
        <v>4.5</v>
      </c>
      <c r="L106" s="4">
        <v>0.01</v>
      </c>
      <c r="M106" s="4">
        <v>4.0199999999999996</v>
      </c>
      <c r="N106" s="4">
        <v>0.02</v>
      </c>
      <c r="O106" s="4">
        <v>0.02</v>
      </c>
      <c r="Q106" s="48"/>
      <c r="S106" s="123"/>
    </row>
    <row r="107" spans="2:19" ht="20.100000000000001" customHeight="1" x14ac:dyDescent="0.25">
      <c r="B107" s="14" t="s">
        <v>38</v>
      </c>
      <c r="C107" s="7">
        <v>5</v>
      </c>
      <c r="D107" s="7">
        <v>5</v>
      </c>
      <c r="E107" s="14"/>
      <c r="F107" s="11"/>
      <c r="G107" s="7"/>
      <c r="H107" s="7"/>
      <c r="I107" s="6"/>
      <c r="J107" s="9"/>
      <c r="K107" s="9"/>
      <c r="L107" s="9"/>
      <c r="M107" s="9"/>
      <c r="N107" s="9"/>
      <c r="O107" s="9"/>
      <c r="Q107" s="48"/>
      <c r="S107" s="123"/>
    </row>
    <row r="108" spans="2:19" ht="20.100000000000001" customHeight="1" x14ac:dyDescent="0.25">
      <c r="B108" s="14" t="s">
        <v>44</v>
      </c>
      <c r="C108" s="7">
        <v>1.5</v>
      </c>
      <c r="D108" s="7">
        <v>1.5</v>
      </c>
      <c r="E108" s="14"/>
      <c r="F108" s="11"/>
      <c r="G108" s="7"/>
      <c r="H108" s="7"/>
      <c r="I108" s="6"/>
      <c r="J108" s="9"/>
      <c r="K108" s="9"/>
      <c r="L108" s="9"/>
      <c r="M108" s="9"/>
      <c r="N108" s="9"/>
      <c r="O108" s="9"/>
      <c r="Q108" s="48"/>
      <c r="S108" s="123"/>
    </row>
    <row r="109" spans="2:19" ht="20.100000000000001" customHeight="1" x14ac:dyDescent="0.25">
      <c r="B109" s="14" t="s">
        <v>117</v>
      </c>
      <c r="C109" s="7">
        <v>15</v>
      </c>
      <c r="D109" s="7">
        <v>15</v>
      </c>
      <c r="E109" s="14"/>
      <c r="F109" s="11"/>
      <c r="G109" s="7"/>
      <c r="H109" s="7"/>
      <c r="I109" s="6"/>
      <c r="J109" s="9"/>
      <c r="K109" s="9"/>
      <c r="L109" s="9"/>
      <c r="M109" s="9"/>
      <c r="N109" s="9"/>
      <c r="O109" s="9"/>
      <c r="Q109" s="48"/>
      <c r="S109" s="123"/>
    </row>
    <row r="110" spans="2:19" ht="60" customHeight="1" x14ac:dyDescent="0.25">
      <c r="B110" s="181" t="s">
        <v>228</v>
      </c>
      <c r="C110" s="182"/>
      <c r="D110" s="183"/>
      <c r="E110" s="8">
        <v>180</v>
      </c>
      <c r="F110" s="2">
        <v>0.8</v>
      </c>
      <c r="G110" s="2">
        <v>0.3</v>
      </c>
      <c r="H110" s="2">
        <v>4.9000000000000004</v>
      </c>
      <c r="I110" s="3">
        <f>F110*4+G110*9+H110*4</f>
        <v>25.5</v>
      </c>
      <c r="J110" s="4">
        <v>0</v>
      </c>
      <c r="K110" s="4">
        <v>0</v>
      </c>
      <c r="L110" s="4">
        <v>0</v>
      </c>
      <c r="M110" s="4">
        <v>0.2</v>
      </c>
      <c r="N110" s="4">
        <v>0</v>
      </c>
      <c r="O110" s="4">
        <v>0.02</v>
      </c>
      <c r="Q110" s="48"/>
    </row>
    <row r="111" spans="2:19" ht="20.100000000000001" customHeight="1" x14ac:dyDescent="0.25">
      <c r="B111" s="14" t="s">
        <v>229</v>
      </c>
      <c r="C111" s="9">
        <v>1.2</v>
      </c>
      <c r="D111" s="9">
        <v>1.2</v>
      </c>
      <c r="E111" s="6"/>
      <c r="F111" s="7"/>
      <c r="G111" s="7"/>
      <c r="H111" s="7"/>
      <c r="I111" s="7"/>
      <c r="J111" s="7"/>
      <c r="K111" s="7"/>
      <c r="L111" s="7"/>
      <c r="M111" s="7"/>
      <c r="N111" s="7"/>
      <c r="O111" s="7"/>
      <c r="Q111" s="48"/>
    </row>
    <row r="112" spans="2:19" ht="20.100000000000001" customHeight="1" x14ac:dyDescent="0.25">
      <c r="B112" s="14" t="s">
        <v>117</v>
      </c>
      <c r="C112" s="9">
        <v>185</v>
      </c>
      <c r="D112" s="9">
        <v>185</v>
      </c>
      <c r="E112" s="6"/>
      <c r="F112" s="7"/>
      <c r="G112" s="7"/>
      <c r="H112" s="7"/>
      <c r="I112" s="7"/>
      <c r="J112" s="7"/>
      <c r="K112" s="7"/>
      <c r="L112" s="7"/>
      <c r="M112" s="7"/>
      <c r="N112" s="7"/>
      <c r="O112" s="7"/>
      <c r="Q112" s="48"/>
    </row>
    <row r="113" spans="2:17" ht="20.100000000000001" customHeight="1" x14ac:dyDescent="0.25">
      <c r="B113" s="5" t="s">
        <v>24</v>
      </c>
      <c r="C113" s="6">
        <v>6</v>
      </c>
      <c r="D113" s="6">
        <v>6</v>
      </c>
      <c r="E113" s="6"/>
      <c r="F113" s="7"/>
      <c r="G113" s="7"/>
      <c r="H113" s="7"/>
      <c r="I113" s="6"/>
      <c r="J113" s="6"/>
      <c r="K113" s="6"/>
      <c r="L113" s="6"/>
      <c r="M113" s="6"/>
      <c r="N113" s="6"/>
      <c r="O113" s="6"/>
      <c r="Q113" s="48"/>
    </row>
    <row r="114" spans="2:17" ht="30.75" customHeight="1" x14ac:dyDescent="0.25">
      <c r="B114" s="181" t="s">
        <v>367</v>
      </c>
      <c r="C114" s="182"/>
      <c r="D114" s="183"/>
      <c r="E114" s="8">
        <v>50</v>
      </c>
      <c r="F114" s="2">
        <v>5.5</v>
      </c>
      <c r="G114" s="2">
        <v>7.9</v>
      </c>
      <c r="H114" s="2">
        <v>28.8</v>
      </c>
      <c r="I114" s="3">
        <f>F114*4+G114*9+H114*4</f>
        <v>208.3</v>
      </c>
      <c r="J114" s="4">
        <v>0.04</v>
      </c>
      <c r="K114" s="4">
        <v>27.71</v>
      </c>
      <c r="L114" s="4">
        <v>0</v>
      </c>
      <c r="M114" s="4">
        <v>7.69</v>
      </c>
      <c r="N114" s="4">
        <v>5</v>
      </c>
      <c r="O114" s="4">
        <v>0.42</v>
      </c>
      <c r="Q114" s="48"/>
    </row>
    <row r="115" spans="2:17" ht="20.100000000000001" customHeight="1" x14ac:dyDescent="0.25">
      <c r="B115" s="5" t="s">
        <v>44</v>
      </c>
      <c r="C115" s="6">
        <v>34</v>
      </c>
      <c r="D115" s="6">
        <v>34</v>
      </c>
      <c r="E115" s="6"/>
      <c r="F115" s="7"/>
      <c r="G115" s="7"/>
      <c r="H115" s="7"/>
      <c r="I115" s="6"/>
      <c r="J115" s="6"/>
      <c r="K115" s="6"/>
      <c r="L115" s="6"/>
      <c r="M115" s="6"/>
      <c r="N115" s="6"/>
      <c r="O115" s="6"/>
      <c r="Q115" s="48"/>
    </row>
    <row r="116" spans="2:17" ht="20.100000000000001" customHeight="1" x14ac:dyDescent="0.25">
      <c r="B116" s="5" t="s">
        <v>124</v>
      </c>
      <c r="C116" s="6">
        <v>2</v>
      </c>
      <c r="D116" s="6">
        <v>2</v>
      </c>
      <c r="E116" s="6"/>
      <c r="F116" s="7"/>
      <c r="G116" s="7"/>
      <c r="H116" s="7"/>
      <c r="I116" s="6"/>
      <c r="J116" s="6"/>
      <c r="K116" s="6"/>
      <c r="L116" s="6"/>
      <c r="M116" s="6"/>
      <c r="N116" s="6"/>
      <c r="O116" s="6"/>
      <c r="Q116" s="48"/>
    </row>
    <row r="117" spans="2:17" ht="20.100000000000001" customHeight="1" x14ac:dyDescent="0.25">
      <c r="B117" s="5" t="s">
        <v>366</v>
      </c>
      <c r="C117" s="6">
        <v>1.8</v>
      </c>
      <c r="D117" s="6">
        <v>1.8</v>
      </c>
      <c r="E117" s="6"/>
      <c r="F117" s="7"/>
      <c r="G117" s="7"/>
      <c r="H117" s="7"/>
      <c r="I117" s="6"/>
      <c r="J117" s="6"/>
      <c r="K117" s="6"/>
      <c r="L117" s="6"/>
      <c r="M117" s="6"/>
      <c r="N117" s="6"/>
      <c r="O117" s="6"/>
      <c r="Q117" s="48"/>
    </row>
    <row r="118" spans="2:17" ht="20.100000000000001" customHeight="1" x14ac:dyDescent="0.25">
      <c r="B118" s="5" t="s">
        <v>47</v>
      </c>
      <c r="C118" s="6">
        <v>5</v>
      </c>
      <c r="D118" s="6">
        <v>5</v>
      </c>
      <c r="E118" s="6"/>
      <c r="F118" s="7"/>
      <c r="G118" s="7"/>
      <c r="H118" s="7"/>
      <c r="I118" s="6"/>
      <c r="J118" s="6"/>
      <c r="K118" s="6"/>
      <c r="L118" s="6"/>
      <c r="M118" s="6"/>
      <c r="N118" s="6"/>
      <c r="O118" s="6"/>
      <c r="Q118" s="48"/>
    </row>
    <row r="119" spans="2:17" ht="20.100000000000001" customHeight="1" x14ac:dyDescent="0.25">
      <c r="B119" s="5" t="s">
        <v>118</v>
      </c>
      <c r="C119" s="6">
        <v>1.5</v>
      </c>
      <c r="D119" s="6">
        <v>1.1000000000000001</v>
      </c>
      <c r="E119" s="6"/>
      <c r="F119" s="7"/>
      <c r="G119" s="7"/>
      <c r="H119" s="7"/>
      <c r="I119" s="6"/>
      <c r="J119" s="6"/>
      <c r="K119" s="6"/>
      <c r="L119" s="6"/>
      <c r="M119" s="6"/>
      <c r="N119" s="6"/>
      <c r="O119" s="6"/>
      <c r="Q119" s="48"/>
    </row>
    <row r="120" spans="2:17" ht="20.100000000000001" customHeight="1" x14ac:dyDescent="0.25">
      <c r="B120" s="8" t="s">
        <v>50</v>
      </c>
      <c r="C120" s="8"/>
      <c r="D120" s="8"/>
      <c r="E120" s="8"/>
      <c r="F120" s="3">
        <f t="shared" ref="F120:O120" si="4">F85+F33+F31+F7</f>
        <v>62.36</v>
      </c>
      <c r="G120" s="3">
        <f t="shared" si="4"/>
        <v>65.64</v>
      </c>
      <c r="H120" s="3">
        <f t="shared" si="4"/>
        <v>145.52999999999997</v>
      </c>
      <c r="I120" s="3">
        <f t="shared" si="4"/>
        <v>1422.3200000000002</v>
      </c>
      <c r="J120" s="3">
        <f t="shared" si="4"/>
        <v>2.0299999999999998</v>
      </c>
      <c r="K120" s="3">
        <f t="shared" si="4"/>
        <v>431.06</v>
      </c>
      <c r="L120" s="3">
        <f t="shared" si="4"/>
        <v>45.974000000000004</v>
      </c>
      <c r="M120" s="3">
        <f t="shared" si="4"/>
        <v>569.66999999999996</v>
      </c>
      <c r="N120" s="3">
        <f t="shared" si="4"/>
        <v>162.04000000000002</v>
      </c>
      <c r="O120" s="3">
        <f t="shared" si="4"/>
        <v>9.0699999999999985</v>
      </c>
    </row>
  </sheetData>
  <mergeCells count="10">
    <mergeCell ref="B1:O1"/>
    <mergeCell ref="B2:O2"/>
    <mergeCell ref="B3:O3"/>
    <mergeCell ref="B4:B5"/>
    <mergeCell ref="C4:C5"/>
    <mergeCell ref="D4:D5"/>
    <mergeCell ref="F4:I4"/>
    <mergeCell ref="J4:O4"/>
    <mergeCell ref="J5:L5"/>
    <mergeCell ref="M5:O5"/>
  </mergeCells>
  <pageMargins left="0.7" right="0.7" top="0.75" bottom="0.75" header="0.3" footer="0.3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pane xSplit="16" ySplit="9" topLeftCell="Q10" activePane="bottomRight" state="frozen"/>
      <selection pane="topRight" activeCell="Q1" sqref="Q1"/>
      <selection pane="bottomLeft" activeCell="A10" sqref="A10"/>
      <selection pane="bottomRight" activeCell="A10" sqref="A10"/>
    </sheetView>
  </sheetViews>
  <sheetFormatPr defaultRowHeight="15" x14ac:dyDescent="0.25"/>
  <cols>
    <col min="1" max="1" width="21.5703125" customWidth="1"/>
    <col min="4" max="13" width="6.7109375" customWidth="1"/>
  </cols>
  <sheetData>
    <row r="1" spans="1:15" ht="30" customHeight="1" x14ac:dyDescent="0.25">
      <c r="A1" s="231" t="s">
        <v>95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57" x14ac:dyDescent="0.25">
      <c r="A2" s="32" t="s">
        <v>65</v>
      </c>
      <c r="B2" s="32" t="s">
        <v>66</v>
      </c>
      <c r="C2" s="77" t="s">
        <v>67</v>
      </c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33">
        <v>9</v>
      </c>
      <c r="M2" s="33">
        <v>10</v>
      </c>
      <c r="N2" s="32" t="s">
        <v>77</v>
      </c>
      <c r="O2" s="34" t="s">
        <v>68</v>
      </c>
    </row>
    <row r="3" spans="1:15" ht="49.5" customHeight="1" x14ac:dyDescent="0.25">
      <c r="A3" s="39" t="s">
        <v>78</v>
      </c>
      <c r="B3" s="33">
        <v>390</v>
      </c>
      <c r="C3" s="78">
        <f>B3*10*0.9</f>
        <v>3510</v>
      </c>
      <c r="D3" s="35">
        <f>'1 день'!D12+'1 день'!D26+'1 день'!D60</f>
        <v>217</v>
      </c>
      <c r="E3" s="37">
        <f>'2 день'!D12+'2 день'!D19+'2 день'!D71</f>
        <v>436</v>
      </c>
      <c r="F3" s="37">
        <f>'3 день'!E23+'3 день'!D58+'3 день'!D76+'3 день'!D13+'3 день'!D20</f>
        <v>454</v>
      </c>
      <c r="G3" s="37">
        <f>'4 день'!D12+'4 день'!D19+'4 день'!D76+'4 день'!D84</f>
        <v>384</v>
      </c>
      <c r="H3" s="37">
        <f>'5 день'!D69+'5 день'!D83+'5 день'!D94</f>
        <v>154</v>
      </c>
      <c r="I3" s="37">
        <f>'6 день'!D12+'6 день'!D17+'6 день'!D79+'6 день'!D89</f>
        <v>312.10000000000002</v>
      </c>
      <c r="J3" s="37">
        <f>'7 день'!D67+'7 день'!D89+'7 день'!D77+'7 день'!D14+'7 день'!D18</f>
        <v>472</v>
      </c>
      <c r="K3" s="37">
        <f>'8 день'!E23+'8 день'!D73+'8 день'!D14+'8 день'!D20</f>
        <v>447</v>
      </c>
      <c r="L3" s="37">
        <f>'9 день'!D11+'9 день'!D21+'9 день'!D82+'9 день'!D97+'10 день'!D24</f>
        <v>405</v>
      </c>
      <c r="M3" s="37">
        <f>+'10 день'!D72+'10 день'!D28</f>
        <v>166</v>
      </c>
      <c r="N3" s="35">
        <f t="shared" ref="N3:N31" si="0">SUM(D3:M3)</f>
        <v>3447.1</v>
      </c>
      <c r="O3" s="149">
        <f t="shared" ref="O3:O31" si="1">N3*100/C3</f>
        <v>98.207977207977208</v>
      </c>
    </row>
    <row r="4" spans="1:15" ht="30" x14ac:dyDescent="0.25">
      <c r="A4" s="39" t="s">
        <v>79</v>
      </c>
      <c r="B4" s="33">
        <v>30</v>
      </c>
      <c r="C4" s="78">
        <f t="shared" ref="C4:C31" si="2">B4*10*0.9</f>
        <v>270</v>
      </c>
      <c r="D4" s="35"/>
      <c r="E4" s="37">
        <f>'2 день'!D64</f>
        <v>104</v>
      </c>
      <c r="F4" s="37"/>
      <c r="G4" s="37"/>
      <c r="H4" s="37"/>
      <c r="I4" s="37"/>
      <c r="J4" s="37">
        <f>'7 день'!D65</f>
        <v>85</v>
      </c>
      <c r="K4" s="37"/>
      <c r="L4" s="37"/>
      <c r="M4" s="37">
        <f>'10 день'!D13</f>
        <v>92</v>
      </c>
      <c r="N4" s="35">
        <f t="shared" si="0"/>
        <v>281</v>
      </c>
      <c r="O4" s="194">
        <f t="shared" si="1"/>
        <v>104.07407407407408</v>
      </c>
    </row>
    <row r="5" spans="1:15" x14ac:dyDescent="0.25">
      <c r="A5" s="39" t="s">
        <v>38</v>
      </c>
      <c r="B5" s="33">
        <v>9</v>
      </c>
      <c r="C5" s="78">
        <f t="shared" si="2"/>
        <v>81</v>
      </c>
      <c r="D5" s="35">
        <f>'1 день'!D48+'1 день'!D100</f>
        <v>9</v>
      </c>
      <c r="E5" s="37">
        <f>'2 день'!D70</f>
        <v>24</v>
      </c>
      <c r="F5" s="37">
        <f>'3 день'!D38</f>
        <v>5</v>
      </c>
      <c r="G5" s="37">
        <f>'4 день'!D37</f>
        <v>5</v>
      </c>
      <c r="H5" s="37">
        <f>'5 день'!D34</f>
        <v>5</v>
      </c>
      <c r="I5" s="37"/>
      <c r="J5" s="37">
        <f>'7 день'!D74</f>
        <v>4</v>
      </c>
      <c r="K5" s="37">
        <f>'8 день'!D95</f>
        <v>13</v>
      </c>
      <c r="L5" s="37"/>
      <c r="M5" s="37">
        <f>'10 день'!D46+'10 день'!D107+'10 день'!D21+'10 день'!D46</f>
        <v>20.2</v>
      </c>
      <c r="N5" s="35">
        <f t="shared" si="0"/>
        <v>85.2</v>
      </c>
      <c r="O5" s="194">
        <f t="shared" si="1"/>
        <v>105.18518518518519</v>
      </c>
    </row>
    <row r="6" spans="1:15" x14ac:dyDescent="0.25">
      <c r="A6" s="39" t="s">
        <v>80</v>
      </c>
      <c r="B6" s="33">
        <v>4</v>
      </c>
      <c r="C6" s="78">
        <f t="shared" si="2"/>
        <v>36</v>
      </c>
      <c r="D6" s="35">
        <f>'1 день'!D9</f>
        <v>10</v>
      </c>
      <c r="E6" s="37"/>
      <c r="F6" s="37">
        <f>'3 день'!D9</f>
        <v>10</v>
      </c>
      <c r="G6" s="37"/>
      <c r="H6" s="37"/>
      <c r="I6" s="37"/>
      <c r="J6" s="37"/>
      <c r="K6" s="37">
        <f>'8 день'!D93</f>
        <v>5</v>
      </c>
      <c r="L6" s="37"/>
      <c r="M6" s="37">
        <f>'10 день'!D11</f>
        <v>10</v>
      </c>
      <c r="N6" s="35">
        <f t="shared" si="0"/>
        <v>35</v>
      </c>
      <c r="O6" s="194">
        <f t="shared" si="1"/>
        <v>97.222222222222229</v>
      </c>
    </row>
    <row r="7" spans="1:15" x14ac:dyDescent="0.25">
      <c r="A7" s="39" t="s">
        <v>81</v>
      </c>
      <c r="B7" s="33">
        <v>50</v>
      </c>
      <c r="C7" s="78">
        <f t="shared" si="2"/>
        <v>450</v>
      </c>
      <c r="D7" s="35">
        <f>'1 день'!D32+'1 день'!D64</f>
        <v>55</v>
      </c>
      <c r="E7" s="36"/>
      <c r="F7" s="36">
        <f>'3 день'!D26</f>
        <v>10</v>
      </c>
      <c r="G7" s="36"/>
      <c r="H7" s="36">
        <f>'5 день'!D36+'5 день'!E13</f>
        <v>62</v>
      </c>
      <c r="I7" s="36">
        <f>'6 день'!D43</f>
        <v>40</v>
      </c>
      <c r="J7" s="36">
        <f>'7 день'!D43+'7 день'!E10</f>
        <v>110</v>
      </c>
      <c r="K7" s="36">
        <f>'8 день'!D58+'8 день'!D26</f>
        <v>79</v>
      </c>
      <c r="L7" s="36">
        <f>'9 день'!D28</f>
        <v>10</v>
      </c>
      <c r="M7" s="37">
        <f>'10 день'!D35+'10 день'!D70</f>
        <v>61</v>
      </c>
      <c r="N7" s="35">
        <f t="shared" si="0"/>
        <v>427</v>
      </c>
      <c r="O7" s="194">
        <f t="shared" si="1"/>
        <v>94.888888888888886</v>
      </c>
    </row>
    <row r="8" spans="1:15" ht="45" x14ac:dyDescent="0.25">
      <c r="A8" s="39" t="s">
        <v>82</v>
      </c>
      <c r="B8" s="33">
        <v>20</v>
      </c>
      <c r="C8" s="78">
        <f t="shared" si="2"/>
        <v>180</v>
      </c>
      <c r="D8" s="35"/>
      <c r="E8" s="37">
        <f>'2 день'!D27+'2 день'!D44</f>
        <v>80</v>
      </c>
      <c r="F8" s="37"/>
      <c r="G8" s="37">
        <f>'4 день'!D25+'4 день'!D57</f>
        <v>80</v>
      </c>
      <c r="H8" s="37"/>
      <c r="I8" s="36"/>
      <c r="J8" s="37">
        <f>'7 день'!D28</f>
        <v>20</v>
      </c>
      <c r="K8" s="37"/>
      <c r="L8" s="37"/>
      <c r="M8" s="37"/>
      <c r="N8" s="35">
        <f t="shared" si="0"/>
        <v>180</v>
      </c>
      <c r="O8" s="194">
        <f t="shared" si="1"/>
        <v>100</v>
      </c>
    </row>
    <row r="9" spans="1:15" ht="30" x14ac:dyDescent="0.25">
      <c r="A9" s="39" t="s">
        <v>83</v>
      </c>
      <c r="B9" s="33">
        <v>20</v>
      </c>
      <c r="C9" s="78">
        <f t="shared" si="2"/>
        <v>180</v>
      </c>
      <c r="D9" s="35"/>
      <c r="E9" s="37"/>
      <c r="F9" s="37">
        <f>'3 день'!D48</f>
        <v>55</v>
      </c>
      <c r="G9" s="37"/>
      <c r="H9" s="37">
        <f>'5 день'!D65</f>
        <v>65</v>
      </c>
      <c r="I9" s="37"/>
      <c r="J9" s="37"/>
      <c r="K9" s="37"/>
      <c r="L9" s="37">
        <f>'9 день'!D60</f>
        <v>53.7</v>
      </c>
      <c r="M9" s="37"/>
      <c r="N9" s="35">
        <f t="shared" si="0"/>
        <v>173.7</v>
      </c>
      <c r="O9" s="194">
        <f t="shared" si="1"/>
        <v>96.5</v>
      </c>
    </row>
    <row r="10" spans="1:15" ht="57.75" customHeight="1" x14ac:dyDescent="0.25">
      <c r="A10" s="196" t="s">
        <v>84</v>
      </c>
      <c r="B10" s="33">
        <v>32</v>
      </c>
      <c r="C10" s="78">
        <f t="shared" si="2"/>
        <v>288</v>
      </c>
      <c r="D10" s="35"/>
      <c r="E10" s="36"/>
      <c r="F10" s="37">
        <f>'3 день'!D64</f>
        <v>116</v>
      </c>
      <c r="G10" s="37"/>
      <c r="H10" s="37"/>
      <c r="I10" s="36">
        <f>'6 день'!D25</f>
        <v>40</v>
      </c>
      <c r="J10" s="37"/>
      <c r="K10" s="37">
        <f>'8 день'!D84</f>
        <v>84</v>
      </c>
      <c r="L10" s="37"/>
      <c r="M10" s="37">
        <f>'10 день'!D99</f>
        <v>65</v>
      </c>
      <c r="N10" s="35">
        <f t="shared" si="0"/>
        <v>305</v>
      </c>
      <c r="O10" s="194">
        <f t="shared" si="1"/>
        <v>105.90277777777777</v>
      </c>
    </row>
    <row r="11" spans="1:15" x14ac:dyDescent="0.25">
      <c r="A11" s="39" t="s">
        <v>85</v>
      </c>
      <c r="B11" s="33">
        <v>48</v>
      </c>
      <c r="C11" s="78">
        <f t="shared" si="2"/>
        <v>432</v>
      </c>
      <c r="D11" s="35">
        <f>'1 день'!D11</f>
        <v>125</v>
      </c>
      <c r="E11" s="37">
        <f>'2 день'!D66+'2 день'!D31</f>
        <v>11</v>
      </c>
      <c r="F11" s="37">
        <f>'3 день'!D52+'3 день'!D75</f>
        <v>38</v>
      </c>
      <c r="G11" s="37">
        <f>'4 день'!D79</f>
        <v>4.5999999999999996</v>
      </c>
      <c r="H11" s="36">
        <f>'5 день'!E12+'5 день'!D39+'5 день'!D93</f>
        <v>50.5</v>
      </c>
      <c r="I11" s="37">
        <f>'6 день'!D46+'6 день'!D80</f>
        <v>8</v>
      </c>
      <c r="J11" s="37">
        <f>'7 день'!D37+'7 день'!D71+'7 день'!D17</f>
        <v>82</v>
      </c>
      <c r="K11" s="36">
        <f>'8 день'!D62+'8 день'!D109</f>
        <v>11.5</v>
      </c>
      <c r="L11" s="37">
        <f>'9 день'!D86+'9 день'!E9</f>
        <v>69</v>
      </c>
      <c r="M11" s="37">
        <f>'10 день'!D77+'10 день'!D103+'10 день'!D119+'10 день'!D17</f>
        <v>11.6</v>
      </c>
      <c r="N11" s="35">
        <f t="shared" si="0"/>
        <v>411.20000000000005</v>
      </c>
      <c r="O11" s="194">
        <f t="shared" si="1"/>
        <v>95.185185185185205</v>
      </c>
    </row>
    <row r="12" spans="1:15" x14ac:dyDescent="0.25">
      <c r="A12" s="39" t="s">
        <v>52</v>
      </c>
      <c r="B12" s="33">
        <v>120</v>
      </c>
      <c r="C12" s="78">
        <f t="shared" si="2"/>
        <v>1080</v>
      </c>
      <c r="D12" s="33">
        <f>'1 день'!D37+'1 день'!D56+'1 день'!D89</f>
        <v>182</v>
      </c>
      <c r="E12" s="37">
        <f>'2 день'!D47</f>
        <v>90</v>
      </c>
      <c r="F12" s="36">
        <f>'3 день'!D27</f>
        <v>45</v>
      </c>
      <c r="G12" s="36">
        <f>'4 день'!D28</f>
        <v>20</v>
      </c>
      <c r="H12" s="38">
        <f>'5 день'!D23+'5 день'!D58</f>
        <v>180</v>
      </c>
      <c r="I12" s="36">
        <f>'6 день'!D26</f>
        <v>60</v>
      </c>
      <c r="J12" s="37">
        <f>'7 день'!D29+'7 день'!D46</f>
        <v>108</v>
      </c>
      <c r="K12" s="36">
        <f>'8 день'!D29+'8 день'!D99</f>
        <v>46</v>
      </c>
      <c r="L12" s="37">
        <f>'9 день'!D29+'9 день'!D61+'9 день'!D92</f>
        <v>243</v>
      </c>
      <c r="M12" s="37">
        <f>'10 день'!D36+'10 день'!D52+'10 день'!D87</f>
        <v>108</v>
      </c>
      <c r="N12" s="35">
        <f t="shared" si="0"/>
        <v>1082</v>
      </c>
      <c r="O12" s="194">
        <f t="shared" si="1"/>
        <v>100.18518518518519</v>
      </c>
    </row>
    <row r="13" spans="1:15" x14ac:dyDescent="0.25">
      <c r="A13" s="39" t="s">
        <v>86</v>
      </c>
      <c r="B13" s="33">
        <v>180</v>
      </c>
      <c r="C13" s="78">
        <f t="shared" si="2"/>
        <v>1620</v>
      </c>
      <c r="D13" s="35">
        <f>'1 день'!D18+'1 день'!D33+'1 день'!D35+'1 день'!D41+'1 день'!D42+'1 день'!D44+'1 день'!D51+'1 день'!D53+'1 день'!D75+'1 день'!D77+'1 день'!D80+'1 день'!D20+'1 день'!D21+'1 день'!D22+'1 день'!D93+'1 день'!D94+'1 день'!D96</f>
        <v>256.2</v>
      </c>
      <c r="E13" s="37">
        <f>'2 день'!D34+'2 день'!D38+'2 день'!D40+'2 день'!D41+'2 день'!D51+'2 день'!D53+'2 день'!D54</f>
        <v>77.7</v>
      </c>
      <c r="F13" s="37">
        <f>'3 день'!D31+'3 день'!D32+'3 день'!D37+'3 день'!D40+'3 день'!D41+'3 день'!D49+'3 день'!D70+'3 день'!D72+'3 день'!D79+'3 день'!D81+'3 день'!D83+'3 день'!D84</f>
        <v>121</v>
      </c>
      <c r="G13" s="37">
        <f>'4 день'!D26+'4 день'!D32+'4 день'!D33+'4 день'!D40+'4 день'!D42+'4 день'!D43+'4 день'!D44+'4 день'!D60+'4 день'!D61+'4 день'!D65</f>
        <v>103</v>
      </c>
      <c r="H13" s="37">
        <f>'5 день'!D11+'5 день'!D28+'5 день'!D29+'5 день'!D31+'5 день'!D37+'5 день'!D41+'5 день'!D43</f>
        <v>96</v>
      </c>
      <c r="I13" s="36">
        <f>'6 день'!D30+'6 день'!D31+'6 день'!D37+'6 день'!D44+'6 день'!D52+'6 день'!D54+'6 день'!D56+'6 день'!D64+'6 день'!D65+'6 день'!D66</f>
        <v>202.70000000000002</v>
      </c>
      <c r="J13" s="37">
        <f>'7 день'!D33+'7 день'!D35+'7 день'!D50+'7 день'!D52+'7 день'!D53+'7 день'!D9</f>
        <v>96</v>
      </c>
      <c r="K13" s="37">
        <f>'8 день'!D27+'8 день'!D33+'8 день'!D35+'8 день'!D38+'8 день'!D41+'8 день'!D43+'8 день'!D44+'8 день'!D45+'8 день'!D61+'8 день'!D65+'8 день'!D87+'8 день'!D89+'8 день'!D103+'8 день'!D104+'8 день'!D107+'8 день'!D108</f>
        <v>244.5</v>
      </c>
      <c r="L13" s="37">
        <f>'9 день'!D33+'9 день'!D35+'9 день'!D44+'9 день'!D46+'9 день'!D50+'9 день'!D65+'9 день'!D81</f>
        <v>216.5</v>
      </c>
      <c r="M13" s="37">
        <f>'10 день'!D41+'10 день'!D40+'10 день'!D48+'10 день'!D49+'10 день'!D56+'10 день'!D57+'10 день'!D59+'10 день'!D62+'10 день'!D64+'10 день'!D66+'10 день'!D74+'10 день'!D91+'10 день'!D93+'10 день'!D95+'10 день'!D96</f>
        <v>145</v>
      </c>
      <c r="N13" s="35">
        <f t="shared" si="0"/>
        <v>1558.6</v>
      </c>
      <c r="O13" s="194">
        <f t="shared" si="1"/>
        <v>96.209876543209873</v>
      </c>
    </row>
    <row r="14" spans="1:15" x14ac:dyDescent="0.25">
      <c r="A14" s="39" t="s">
        <v>87</v>
      </c>
      <c r="B14" s="33">
        <v>95</v>
      </c>
      <c r="C14" s="78">
        <f t="shared" si="2"/>
        <v>855</v>
      </c>
      <c r="D14" s="33">
        <f>'1 день'!E29</f>
        <v>100</v>
      </c>
      <c r="E14" s="36">
        <f>'2 день'!E22</f>
        <v>100</v>
      </c>
      <c r="F14" s="36"/>
      <c r="G14" s="36">
        <f>'4 день'!D86+'4 день'!E93</f>
        <v>149</v>
      </c>
      <c r="H14" s="37">
        <f>'5 день'!E100+'5 день'!D75+'5 день'!D46+'5 день'!D18</f>
        <v>129</v>
      </c>
      <c r="I14" s="37">
        <f>'6 день'!E22+'6 день'!D40+'6 день'!D94</f>
        <v>129.19999999999999</v>
      </c>
      <c r="J14" s="37">
        <f>'7 день'!D57</f>
        <v>30</v>
      </c>
      <c r="K14" s="37">
        <f>'8 день'!D114+'8 день'!D76</f>
        <v>31</v>
      </c>
      <c r="L14" s="36">
        <f>'9 день'!D102+'9 день'!D71+'9 день'!D45+'9 день'!E24</f>
        <v>177</v>
      </c>
      <c r="M14" s="36"/>
      <c r="N14" s="35">
        <f t="shared" si="0"/>
        <v>845.2</v>
      </c>
      <c r="O14" s="194">
        <f t="shared" si="1"/>
        <v>98.853801169590639</v>
      </c>
    </row>
    <row r="15" spans="1:15" x14ac:dyDescent="0.25">
      <c r="A15" s="39" t="s">
        <v>88</v>
      </c>
      <c r="B15" s="33">
        <v>9</v>
      </c>
      <c r="C15" s="78">
        <f t="shared" si="2"/>
        <v>81</v>
      </c>
      <c r="D15" s="33">
        <f>'1 день'!D82</f>
        <v>13.5</v>
      </c>
      <c r="E15" s="36">
        <f>'2 день'!D58</f>
        <v>12</v>
      </c>
      <c r="F15" s="37"/>
      <c r="G15" s="36">
        <f>'4 день'!D68</f>
        <v>17</v>
      </c>
      <c r="H15" s="36">
        <f>'5 день'!D97</f>
        <v>14.4</v>
      </c>
      <c r="I15" s="36">
        <f>'6 день'!D70</f>
        <v>10</v>
      </c>
      <c r="J15" s="37">
        <f>'7 день'!D69</f>
        <v>12</v>
      </c>
      <c r="K15" s="37"/>
      <c r="L15" s="37"/>
      <c r="M15" s="37"/>
      <c r="N15" s="35">
        <f t="shared" si="0"/>
        <v>78.900000000000006</v>
      </c>
      <c r="O15" s="194">
        <f t="shared" si="1"/>
        <v>97.407407407407419</v>
      </c>
    </row>
    <row r="16" spans="1:15" ht="30" x14ac:dyDescent="0.25">
      <c r="A16" s="39" t="s">
        <v>345</v>
      </c>
      <c r="B16" s="33">
        <v>100</v>
      </c>
      <c r="C16" s="78">
        <f t="shared" si="2"/>
        <v>900</v>
      </c>
      <c r="D16" s="33"/>
      <c r="E16" s="36"/>
      <c r="F16" s="37">
        <f>'3 день'!D60</f>
        <v>150</v>
      </c>
      <c r="G16" s="36">
        <f>'4 день'!D22</f>
        <v>200</v>
      </c>
      <c r="H16" s="36">
        <f>'5 день'!D20</f>
        <v>200</v>
      </c>
      <c r="I16" s="36"/>
      <c r="J16" s="37">
        <f>'7 день'!D25</f>
        <v>200</v>
      </c>
      <c r="K16" s="37"/>
      <c r="L16" s="37"/>
      <c r="M16" s="37">
        <f>'10 день'!D82</f>
        <v>200</v>
      </c>
      <c r="N16" s="35">
        <f t="shared" si="0"/>
        <v>950</v>
      </c>
      <c r="O16" s="194">
        <f t="shared" si="1"/>
        <v>105.55555555555556</v>
      </c>
    </row>
    <row r="17" spans="1:15" x14ac:dyDescent="0.25">
      <c r="A17" s="39" t="s">
        <v>347</v>
      </c>
      <c r="B17" s="33">
        <v>40</v>
      </c>
      <c r="C17" s="78">
        <f t="shared" si="2"/>
        <v>360</v>
      </c>
      <c r="D17" s="33">
        <f>'1 день'!D86</f>
        <v>20</v>
      </c>
      <c r="E17" s="36">
        <f>'2 день'!D61</f>
        <v>40</v>
      </c>
      <c r="F17" s="36">
        <f>'3 день'!D61</f>
        <v>20</v>
      </c>
      <c r="G17" s="36">
        <f>'4 день'!D72</f>
        <v>20</v>
      </c>
      <c r="H17" s="36">
        <f>'5 день'!D80</f>
        <v>50</v>
      </c>
      <c r="I17" s="36">
        <f>'6 день'!D75</f>
        <v>20</v>
      </c>
      <c r="J17" s="36">
        <f>'7 день'!D62+'7 день'!D8</f>
        <v>65</v>
      </c>
      <c r="K17" s="36">
        <f>'8 день'!D81+'8 день'!D115</f>
        <v>75</v>
      </c>
      <c r="L17" s="36">
        <f>'9 день'!D78+'9 день'!D106</f>
        <v>40</v>
      </c>
      <c r="M17" s="36">
        <f>'10 день'!D84</f>
        <v>20</v>
      </c>
      <c r="N17" s="35">
        <f t="shared" si="0"/>
        <v>370</v>
      </c>
      <c r="O17" s="194">
        <f t="shared" si="1"/>
        <v>102.77777777777777</v>
      </c>
    </row>
    <row r="18" spans="1:15" x14ac:dyDescent="0.25">
      <c r="A18" s="39" t="s">
        <v>21</v>
      </c>
      <c r="B18" s="33">
        <v>60</v>
      </c>
      <c r="C18" s="78">
        <f t="shared" si="2"/>
        <v>540</v>
      </c>
      <c r="D18" s="35">
        <f>'1 день'!D8+'1 день'!D85+'1 день'!D99</f>
        <v>49</v>
      </c>
      <c r="E18" s="37">
        <f>'2 день'!D8</f>
        <v>40</v>
      </c>
      <c r="F18" s="36">
        <f>'3 день'!D8</f>
        <v>40</v>
      </c>
      <c r="G18" s="37">
        <f>'4 день'!D80+'4 день'!D71+'4 день'!D8</f>
        <v>69.599999999999994</v>
      </c>
      <c r="H18" s="37">
        <f>'5 день'!D79+'5 день'!D9</f>
        <v>100</v>
      </c>
      <c r="I18" s="37">
        <f>'6 день'!D8+'6 день'!D45+'6 день'!D47</f>
        <v>49</v>
      </c>
      <c r="J18" s="37">
        <f>'7 день'!D73+'7 день'!D61</f>
        <v>34</v>
      </c>
      <c r="K18" s="37">
        <f>'8 день'!D80+'8 день'!D91+'8 день'!D10</f>
        <v>75</v>
      </c>
      <c r="L18" s="37">
        <f>'9 день'!D87+'9 день'!D68+'9 день'!D8</f>
        <v>45.6</v>
      </c>
      <c r="M18" s="37">
        <f>'10 день'!D104+'10 день'!D83+'10 день'!D79+'10 день'!D71+'10 день'!D9+'10 день'!D20</f>
        <v>57.6</v>
      </c>
      <c r="N18" s="35">
        <f t="shared" si="0"/>
        <v>559.80000000000007</v>
      </c>
      <c r="O18" s="194">
        <f t="shared" si="1"/>
        <v>103.66666666666669</v>
      </c>
    </row>
    <row r="19" spans="1:15" x14ac:dyDescent="0.25">
      <c r="A19" s="39" t="s">
        <v>89</v>
      </c>
      <c r="B19" s="33">
        <v>30</v>
      </c>
      <c r="C19" s="78">
        <f t="shared" si="2"/>
        <v>270</v>
      </c>
      <c r="D19" s="35">
        <f>'1 день'!D68+'1 день'!D98</f>
        <v>12</v>
      </c>
      <c r="E19" s="36">
        <f>'2 день'!D11</f>
        <v>28.8</v>
      </c>
      <c r="F19" s="36">
        <f>'3 день'!D34</f>
        <v>3</v>
      </c>
      <c r="G19" s="37">
        <f>'4 день'!D11+'4 день'!D63+'4 день'!D75</f>
        <v>107</v>
      </c>
      <c r="H19" s="37">
        <f>'5 день'!D27</f>
        <v>3</v>
      </c>
      <c r="I19" s="36">
        <f>'6 день'!D88+'6 день'!D11</f>
        <v>50</v>
      </c>
      <c r="J19" s="37">
        <f>'7 день'!D66</f>
        <v>5.4</v>
      </c>
      <c r="K19" s="37">
        <f>'8 день'!D59+'8 день'!D12</f>
        <v>33</v>
      </c>
      <c r="L19" s="37">
        <f>'9 день'!D13</f>
        <v>12</v>
      </c>
      <c r="M19" s="37">
        <f>'10 день'!D14</f>
        <v>9.6</v>
      </c>
      <c r="N19" s="35">
        <f t="shared" si="0"/>
        <v>263.8</v>
      </c>
      <c r="O19" s="194">
        <f t="shared" si="1"/>
        <v>97.703703703703709</v>
      </c>
    </row>
    <row r="20" spans="1:15" x14ac:dyDescent="0.25">
      <c r="A20" s="39" t="s">
        <v>53</v>
      </c>
      <c r="B20" s="33">
        <v>8</v>
      </c>
      <c r="C20" s="78">
        <f t="shared" si="2"/>
        <v>72</v>
      </c>
      <c r="D20" s="35"/>
      <c r="E20" s="36"/>
      <c r="F20" s="37">
        <f>'3 день'!D44</f>
        <v>57</v>
      </c>
      <c r="G20" s="37"/>
      <c r="H20" s="36">
        <f>'5 день'!D85</f>
        <v>12</v>
      </c>
      <c r="I20" s="37"/>
      <c r="J20" s="37"/>
      <c r="K20" s="37"/>
      <c r="L20" s="37"/>
      <c r="M20" s="37"/>
      <c r="N20" s="35">
        <f t="shared" si="0"/>
        <v>69</v>
      </c>
      <c r="O20" s="194">
        <f t="shared" si="1"/>
        <v>95.833333333333329</v>
      </c>
    </row>
    <row r="21" spans="1:15" x14ac:dyDescent="0.25">
      <c r="A21" s="39" t="s">
        <v>44</v>
      </c>
      <c r="B21" s="33">
        <v>25</v>
      </c>
      <c r="C21" s="78">
        <f t="shared" si="2"/>
        <v>225</v>
      </c>
      <c r="D21" s="35">
        <f>'1 день'!D106+'1 день'!D74</f>
        <v>40</v>
      </c>
      <c r="E21" s="37">
        <f>'2 день'!D65+'2 день'!D56+'2 день'!D30+'2 день'!D29</f>
        <v>39.799999999999997</v>
      </c>
      <c r="F21" s="37">
        <f>'3 день'!D51+'3 день'!D56+'3 день'!D67</f>
        <v>21</v>
      </c>
      <c r="G21" s="37"/>
      <c r="H21" s="37">
        <f>'5 день'!D89+'5 день'!D72+'5 день'!D66</f>
        <v>45.6</v>
      </c>
      <c r="I21" s="37">
        <f>'6 день'!D59+'6 день'!D62+'6 день'!D78</f>
        <v>30.299999999999997</v>
      </c>
      <c r="J21" s="37">
        <f>'7 день'!D55</f>
        <v>3</v>
      </c>
      <c r="K21" s="37">
        <f>'8 день'!D96+'8 день'!D71</f>
        <v>5</v>
      </c>
      <c r="L21" s="37">
        <f>'9 день'!D39</f>
        <v>6</v>
      </c>
      <c r="M21" s="37">
        <f>'10 день'!D115+'10 день'!D116+'10 день'!D108</f>
        <v>37.5</v>
      </c>
      <c r="N21" s="35">
        <f t="shared" si="0"/>
        <v>228.2</v>
      </c>
      <c r="O21" s="194">
        <f t="shared" si="1"/>
        <v>101.42222222222222</v>
      </c>
    </row>
    <row r="22" spans="1:15" x14ac:dyDescent="0.25">
      <c r="A22" s="39" t="s">
        <v>20</v>
      </c>
      <c r="B22" s="33">
        <v>18</v>
      </c>
      <c r="C22" s="78">
        <f t="shared" si="2"/>
        <v>162</v>
      </c>
      <c r="D22" s="35">
        <f>'1 день'!D109+'1 день'!D78+'1 день'!D62+'1 день'!D45+'1 день'!D16+'1 день'!D97+'1 день'!D103</f>
        <v>33.299999999999997</v>
      </c>
      <c r="E22" s="37">
        <f>'2 день'!D15+'2 день'!D45+'2 день'!D55</f>
        <v>7.7</v>
      </c>
      <c r="F22" s="37">
        <f>'3 день'!D35+'3 день'!D45+'3 день'!D53+'3 день'!D55+'3 день'!D16</f>
        <v>17</v>
      </c>
      <c r="G22" s="37">
        <f>'4 день'!D15+'4 день'!D35</f>
        <v>7</v>
      </c>
      <c r="H22" s="37">
        <f>'5 день'!D10+'5 день'!D32+'5 день'!D63+'5 день'!D73+'5 день'!D86+'5 день'!D92</f>
        <v>23.35</v>
      </c>
      <c r="I22" s="37">
        <f>'6 день'!D15+'6 день'!D33+'6 день'!D53+'6 день'!D63+'6 день'!D82+'6 день'!D92</f>
        <v>20.9</v>
      </c>
      <c r="J22" s="37">
        <f>'7 день'!D36+'7 день'!D44+'7 день'!D54+'7 день'!D72</f>
        <v>10</v>
      </c>
      <c r="K22" s="37">
        <f>'8 день'!D36+'8 день'!D70+'8 день'!D16+'8 день'!D9</f>
        <v>17</v>
      </c>
      <c r="L22" s="37">
        <f>'9 день'!D16+'9 день'!D36+'9 день'!D40+'9 день'!D69+'9 день'!D83+'9 день'!D98+'9 день'!D100</f>
        <v>16.8</v>
      </c>
      <c r="M22" s="37">
        <f>'10 день'!D67+'10 день'!D10+'10 день'!D18</f>
        <v>8.4</v>
      </c>
      <c r="N22" s="35">
        <f t="shared" si="0"/>
        <v>161.45000000000002</v>
      </c>
      <c r="O22" s="194">
        <f t="shared" si="1"/>
        <v>99.660493827160508</v>
      </c>
    </row>
    <row r="23" spans="1:15" x14ac:dyDescent="0.25">
      <c r="A23" s="39" t="s">
        <v>40</v>
      </c>
      <c r="B23" s="33">
        <v>9</v>
      </c>
      <c r="C23" s="78">
        <f t="shared" si="2"/>
        <v>81</v>
      </c>
      <c r="D23" s="35">
        <f>'1 день'!D54</f>
        <v>3</v>
      </c>
      <c r="E23" s="37">
        <f>'2 день'!D42+'2 день'!D35</f>
        <v>6</v>
      </c>
      <c r="F23" s="36">
        <f>'3 день'!D73+'3 день'!D68+'3 день'!D85</f>
        <v>11</v>
      </c>
      <c r="G23" s="37">
        <f>'4 день'!D64+'4 день'!D58+'4 день'!D45</f>
        <v>12</v>
      </c>
      <c r="H23" s="37">
        <f>'5 день'!D47+'5 день'!D67</f>
        <v>4</v>
      </c>
      <c r="I23" s="37">
        <f>'6 день'!D84+'6 день'!D50+'6 день'!D41</f>
        <v>8.4</v>
      </c>
      <c r="J23" s="37"/>
      <c r="K23" s="37">
        <f>'8 день'!D106+'8 день'!D92+'8 день'!D68+'8 день'!D63+'8 день'!D55</f>
        <v>12</v>
      </c>
      <c r="L23" s="37">
        <f>'9 день'!D89+'9 день'!D49+'9 день'!D66</f>
        <v>14</v>
      </c>
      <c r="M23" s="37">
        <f>'10 день'!D105+'10 день'!D97+'10 день'!D81+'10 день'!D75+'10 день'!D22</f>
        <v>14</v>
      </c>
      <c r="N23" s="35">
        <f t="shared" si="0"/>
        <v>84.4</v>
      </c>
      <c r="O23" s="194">
        <f t="shared" si="1"/>
        <v>104.19753086419753</v>
      </c>
    </row>
    <row r="24" spans="1:15" x14ac:dyDescent="0.25">
      <c r="A24" s="39" t="s">
        <v>90</v>
      </c>
      <c r="B24" s="33">
        <v>12</v>
      </c>
      <c r="C24" s="78">
        <f t="shared" si="2"/>
        <v>108</v>
      </c>
      <c r="D24" s="35">
        <f>'1 день'!D111</f>
        <v>17</v>
      </c>
      <c r="E24" s="37">
        <f>'2 день'!D9+'2 день'!D59+'2 день'!E23</f>
        <v>41</v>
      </c>
      <c r="F24" s="37">
        <f>'3 день'!D87</f>
        <v>32</v>
      </c>
      <c r="G24" s="37">
        <f>'4 день'!D9</f>
        <v>5</v>
      </c>
      <c r="H24" s="37"/>
      <c r="I24" s="37">
        <f>'6 день'!D86</f>
        <v>5</v>
      </c>
      <c r="J24" s="37"/>
      <c r="K24" s="37"/>
      <c r="L24" s="37">
        <f>'9 день'!E25</f>
        <v>10</v>
      </c>
      <c r="M24" s="37"/>
      <c r="N24" s="35">
        <f t="shared" si="0"/>
        <v>110</v>
      </c>
      <c r="O24" s="194">
        <f t="shared" si="1"/>
        <v>101.85185185185185</v>
      </c>
    </row>
    <row r="25" spans="1:15" ht="15" customHeight="1" x14ac:dyDescent="0.25">
      <c r="A25" s="39" t="s">
        <v>91</v>
      </c>
      <c r="B25" s="33">
        <v>0.5</v>
      </c>
      <c r="C25" s="78">
        <f t="shared" si="2"/>
        <v>4.5</v>
      </c>
      <c r="D25" s="33"/>
      <c r="E25" s="36"/>
      <c r="F25" s="36"/>
      <c r="G25" s="36"/>
      <c r="H25" s="36">
        <f>'5 день'!D15</f>
        <v>1.1000000000000001</v>
      </c>
      <c r="I25" s="41"/>
      <c r="J25" s="41">
        <f>'7 день'!D12</f>
        <v>1.1000000000000001</v>
      </c>
      <c r="K25" s="41">
        <f>'8 день'!D111</f>
        <v>1</v>
      </c>
      <c r="L25" s="36"/>
      <c r="M25" s="41">
        <f>'10 день'!D111</f>
        <v>1.2</v>
      </c>
      <c r="N25" s="35">
        <f t="shared" si="0"/>
        <v>4.4000000000000004</v>
      </c>
      <c r="O25" s="149">
        <f t="shared" si="1"/>
        <v>97.777777777777786</v>
      </c>
    </row>
    <row r="26" spans="1:15" x14ac:dyDescent="0.25">
      <c r="A26" s="39" t="s">
        <v>92</v>
      </c>
      <c r="B26" s="33">
        <v>0.5</v>
      </c>
      <c r="C26" s="78">
        <f t="shared" si="2"/>
        <v>4.5</v>
      </c>
      <c r="D26" s="40"/>
      <c r="E26" s="41">
        <f>'2 день'!D17</f>
        <v>1.1000000000000001</v>
      </c>
      <c r="F26" s="41"/>
      <c r="G26" s="41">
        <f>'4 день'!D17</f>
        <v>1.1000000000000001</v>
      </c>
      <c r="H26" s="41"/>
      <c r="I26" s="41">
        <f>'6 день'!D17</f>
        <v>1.1000000000000001</v>
      </c>
      <c r="J26" s="41"/>
      <c r="K26" s="41"/>
      <c r="L26" s="41">
        <f>'9 день'!D19</f>
        <v>1.1000000000000001</v>
      </c>
      <c r="M26" s="41"/>
      <c r="N26" s="35">
        <f t="shared" si="0"/>
        <v>4.4000000000000004</v>
      </c>
      <c r="O26" s="149">
        <f t="shared" si="1"/>
        <v>97.777777777777786</v>
      </c>
    </row>
    <row r="27" spans="1:15" x14ac:dyDescent="0.25">
      <c r="A27" s="39" t="s">
        <v>76</v>
      </c>
      <c r="B27" s="33">
        <v>1</v>
      </c>
      <c r="C27" s="78">
        <f t="shared" si="2"/>
        <v>9</v>
      </c>
      <c r="D27" s="33">
        <f>'1 день'!D24</f>
        <v>3</v>
      </c>
      <c r="E27" s="36"/>
      <c r="F27" s="36">
        <f>'3 день'!D18</f>
        <v>3</v>
      </c>
      <c r="G27" s="36"/>
      <c r="H27" s="36"/>
      <c r="I27" s="36"/>
      <c r="J27" s="36"/>
      <c r="K27" s="36">
        <f>'8 день'!D18</f>
        <v>3</v>
      </c>
      <c r="L27" s="41"/>
      <c r="M27" s="36"/>
      <c r="N27" s="35">
        <f t="shared" si="0"/>
        <v>9</v>
      </c>
      <c r="O27" s="149">
        <f t="shared" si="1"/>
        <v>100</v>
      </c>
    </row>
    <row r="28" spans="1:15" x14ac:dyDescent="0.25">
      <c r="A28" s="39" t="s">
        <v>47</v>
      </c>
      <c r="B28" s="33">
        <v>25</v>
      </c>
      <c r="C28" s="78">
        <f t="shared" si="2"/>
        <v>225</v>
      </c>
      <c r="D28" s="35">
        <f>'1 день'!D25+'1 день'!D46+'1 день'!D79+'1 день'!D83+'1 день'!D107+'1 день'!D114</f>
        <v>30</v>
      </c>
      <c r="E28" s="37">
        <f>'2 день'!D14+'2 день'!D18+'2 день'!D67</f>
        <v>16</v>
      </c>
      <c r="F28" s="37">
        <f>'3 день'!D57+'3 день'!D15+'3 день'!D19</f>
        <v>15.2</v>
      </c>
      <c r="G28" s="37">
        <f>'4 день'!D14+'4 день'!D18+'4 день'!D69+'4 день'!D78+'4 день'!D90</f>
        <v>23.6</v>
      </c>
      <c r="H28" s="37">
        <f>'5 день'!D91+'5 день'!D87+'5 день'!D78+'5 день'!D45+'5 день'!D16+'5 день'!D98</f>
        <v>24.25</v>
      </c>
      <c r="I28" s="37">
        <f>'6 день'!D96+'6 день'!D91+'6 день'!D81+'6 день'!D72+'6 день'!D60+'6 день'!D18+'6 день'!D14</f>
        <v>30.3</v>
      </c>
      <c r="J28" s="37">
        <f>'7 день'!D60+'7 день'!D70+'7 день'!D13</f>
        <v>16</v>
      </c>
      <c r="K28" s="37">
        <f>'8 день'!D37+'8 день'!D72+'8 день'!D78+'8 день'!D112+'8 день'!D13+'8 день'!D19</f>
        <v>29.4</v>
      </c>
      <c r="L28" s="36">
        <f>'9 день'!D17+'9 день'!D20+'9 день'!D48+'9 день'!D75+'9 день'!D105</f>
        <v>19.399999999999999</v>
      </c>
      <c r="M28" s="37">
        <f>'10 день'!D113+'10 день'!D118+'10 день'!D16</f>
        <v>15</v>
      </c>
      <c r="N28" s="35">
        <f t="shared" si="0"/>
        <v>219.15000000000003</v>
      </c>
      <c r="O28" s="149">
        <f t="shared" si="1"/>
        <v>97.40000000000002</v>
      </c>
    </row>
    <row r="29" spans="1:15" ht="30" x14ac:dyDescent="0.25">
      <c r="A29" s="39" t="s">
        <v>93</v>
      </c>
      <c r="B29" s="33">
        <v>0.4</v>
      </c>
      <c r="C29" s="78">
        <f t="shared" si="2"/>
        <v>3.6</v>
      </c>
      <c r="D29" s="41"/>
      <c r="E29" s="36"/>
      <c r="F29" s="41"/>
      <c r="G29" s="36"/>
      <c r="H29" s="41">
        <f>'5 день'!D90</f>
        <v>1.8</v>
      </c>
      <c r="I29" s="36"/>
      <c r="J29" s="36"/>
      <c r="K29" s="36"/>
      <c r="L29" s="36"/>
      <c r="M29" s="36">
        <f>'10 день'!D117</f>
        <v>1.8</v>
      </c>
      <c r="N29" s="35">
        <f t="shared" si="0"/>
        <v>3.6</v>
      </c>
      <c r="O29" s="149">
        <f t="shared" si="1"/>
        <v>100</v>
      </c>
    </row>
    <row r="30" spans="1:15" x14ac:dyDescent="0.25">
      <c r="A30" s="39" t="s">
        <v>54</v>
      </c>
      <c r="B30" s="33">
        <v>2</v>
      </c>
      <c r="C30" s="78">
        <f t="shared" si="2"/>
        <v>18</v>
      </c>
      <c r="D30" s="33"/>
      <c r="E30" s="36"/>
      <c r="F30" s="36">
        <f>'3 день'!D90</f>
        <v>5.3</v>
      </c>
      <c r="G30" s="36"/>
      <c r="H30" s="36"/>
      <c r="I30" s="36">
        <f>'6 день'!D97</f>
        <v>6.7</v>
      </c>
      <c r="J30" s="36"/>
      <c r="K30" s="36">
        <f>'8 день'!D79</f>
        <v>5.6</v>
      </c>
      <c r="L30" s="36"/>
      <c r="M30" s="36"/>
      <c r="N30" s="35">
        <f t="shared" si="0"/>
        <v>17.600000000000001</v>
      </c>
      <c r="O30" s="149">
        <f t="shared" si="1"/>
        <v>97.777777777777786</v>
      </c>
    </row>
    <row r="31" spans="1:15" ht="45" x14ac:dyDescent="0.25">
      <c r="A31" s="39" t="s">
        <v>94</v>
      </c>
      <c r="B31" s="33">
        <v>3</v>
      </c>
      <c r="C31" s="78">
        <f t="shared" si="2"/>
        <v>27</v>
      </c>
      <c r="D31" s="35">
        <v>2.5499999999999998</v>
      </c>
      <c r="E31" s="41">
        <v>2.5499999999999998</v>
      </c>
      <c r="F31" s="37">
        <v>2.5499999999999998</v>
      </c>
      <c r="G31" s="37">
        <v>2.5499999999999998</v>
      </c>
      <c r="H31" s="36">
        <v>2.5499999999999998</v>
      </c>
      <c r="I31" s="36">
        <v>2.5499999999999998</v>
      </c>
      <c r="J31" s="37">
        <v>2.5499999999999998</v>
      </c>
      <c r="K31" s="37">
        <v>2.5499999999999998</v>
      </c>
      <c r="L31" s="36">
        <v>2.5499999999999998</v>
      </c>
      <c r="M31" s="41">
        <v>2.5499999999999998</v>
      </c>
      <c r="N31" s="35">
        <f t="shared" si="0"/>
        <v>25.500000000000004</v>
      </c>
      <c r="O31" s="149">
        <f t="shared" si="1"/>
        <v>94.444444444444457</v>
      </c>
    </row>
  </sheetData>
  <mergeCells count="1">
    <mergeCell ref="A1:O1"/>
  </mergeCells>
  <pageMargins left="0.70866141732283472" right="0.70866141732283472" top="0.19685039370078741" bottom="0.35433070866141736" header="0.31496062992125984" footer="0.31496062992125984"/>
  <pageSetup paperSize="9" scale="70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workbookViewId="0">
      <selection activeCell="L16" sqref="B1:L16"/>
    </sheetView>
  </sheetViews>
  <sheetFormatPr defaultRowHeight="43.5" customHeight="1" x14ac:dyDescent="0.25"/>
  <cols>
    <col min="2" max="2" width="17.28515625" customWidth="1"/>
    <col min="3" max="3" width="17" customWidth="1"/>
    <col min="4" max="6" width="11.140625" customWidth="1"/>
    <col min="7" max="7" width="15.42578125" customWidth="1"/>
    <col min="8" max="8" width="12" customWidth="1"/>
    <col min="9" max="9" width="17" customWidth="1"/>
    <col min="10" max="10" width="12" customWidth="1"/>
    <col min="11" max="11" width="17.5703125" customWidth="1"/>
    <col min="12" max="12" width="11.5703125" customWidth="1"/>
  </cols>
  <sheetData>
    <row r="1" spans="2:12" ht="43.5" customHeight="1" thickBot="1" x14ac:dyDescent="0.35">
      <c r="B1" s="232" t="s">
        <v>96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2:12" ht="43.5" customHeight="1" x14ac:dyDescent="0.25">
      <c r="B2" s="239" t="s">
        <v>97</v>
      </c>
      <c r="C2" s="242" t="s">
        <v>98</v>
      </c>
      <c r="D2" s="243"/>
      <c r="E2" s="246" t="s">
        <v>99</v>
      </c>
      <c r="F2" s="247"/>
      <c r="G2" s="246" t="s">
        <v>100</v>
      </c>
      <c r="H2" s="247"/>
      <c r="I2" s="246" t="s">
        <v>379</v>
      </c>
      <c r="J2" s="247"/>
      <c r="K2" s="233" t="s">
        <v>69</v>
      </c>
      <c r="L2" s="234"/>
    </row>
    <row r="3" spans="2:12" ht="43.5" customHeight="1" thickBot="1" x14ac:dyDescent="0.3">
      <c r="B3" s="240"/>
      <c r="C3" s="244"/>
      <c r="D3" s="245"/>
      <c r="E3" s="248"/>
      <c r="F3" s="249"/>
      <c r="G3" s="248"/>
      <c r="H3" s="249"/>
      <c r="I3" s="248"/>
      <c r="J3" s="249"/>
      <c r="K3" s="235"/>
      <c r="L3" s="236"/>
    </row>
    <row r="4" spans="2:12" ht="43.5" customHeight="1" thickBot="1" x14ac:dyDescent="0.3">
      <c r="B4" s="240"/>
      <c r="C4" s="250">
        <v>0.2</v>
      </c>
      <c r="D4" s="251"/>
      <c r="E4" s="252">
        <v>0.05</v>
      </c>
      <c r="F4" s="253"/>
      <c r="G4" s="252">
        <v>0.35</v>
      </c>
      <c r="H4" s="253"/>
      <c r="I4" s="252">
        <v>0.3</v>
      </c>
      <c r="J4" s="253"/>
      <c r="K4" s="237"/>
      <c r="L4" s="238"/>
    </row>
    <row r="5" spans="2:12" ht="43.5" customHeight="1" thickBot="1" x14ac:dyDescent="0.3">
      <c r="B5" s="241"/>
      <c r="C5" s="50" t="s">
        <v>385</v>
      </c>
      <c r="D5" s="51" t="s">
        <v>70</v>
      </c>
      <c r="E5" s="50" t="s">
        <v>386</v>
      </c>
      <c r="F5" s="50" t="s">
        <v>70</v>
      </c>
      <c r="G5" s="50" t="s">
        <v>387</v>
      </c>
      <c r="H5" s="51" t="s">
        <v>70</v>
      </c>
      <c r="I5" s="50" t="s">
        <v>388</v>
      </c>
      <c r="J5" s="51" t="s">
        <v>70</v>
      </c>
      <c r="K5" s="52" t="s">
        <v>389</v>
      </c>
      <c r="L5" s="53">
        <v>0.9</v>
      </c>
    </row>
    <row r="6" spans="2:12" ht="24.95" customHeight="1" x14ac:dyDescent="0.3">
      <c r="B6" s="54" t="s">
        <v>71</v>
      </c>
      <c r="C6" s="55">
        <f>'1 день'!I7</f>
        <v>334.57</v>
      </c>
      <c r="D6" s="55">
        <f>C6*100/1617</f>
        <v>20.690785405071118</v>
      </c>
      <c r="E6" s="55">
        <f>'1 день'!I28</f>
        <v>90.8</v>
      </c>
      <c r="F6" s="55">
        <f>E6*100/1617</f>
        <v>5.6153370439084727</v>
      </c>
      <c r="G6" s="42">
        <f>'1 день'!I30</f>
        <v>570.30959999999993</v>
      </c>
      <c r="H6" s="55">
        <f>G6*100/1617</f>
        <v>35.269610389610385</v>
      </c>
      <c r="I6" s="42">
        <f>'1 день'!I87</f>
        <v>484.7</v>
      </c>
      <c r="J6" s="55">
        <f>I6*100/1617</f>
        <v>29.97526283240569</v>
      </c>
      <c r="K6" s="42">
        <f>'1 день'!I116</f>
        <v>1480.3795999999998</v>
      </c>
      <c r="L6" s="55">
        <f>K6*100/1617</f>
        <v>91.550995670995647</v>
      </c>
    </row>
    <row r="7" spans="2:12" ht="24.95" customHeight="1" x14ac:dyDescent="0.3">
      <c r="B7" s="56" t="s">
        <v>72</v>
      </c>
      <c r="C7" s="42">
        <f>'2 день'!I7</f>
        <v>317.26</v>
      </c>
      <c r="D7" s="55">
        <f t="shared" ref="D7:D15" si="0">C7*100/1617</f>
        <v>19.620284477427333</v>
      </c>
      <c r="E7" s="55">
        <f>'2 день'!I21</f>
        <v>79.099999999999994</v>
      </c>
      <c r="F7" s="55">
        <f t="shared" ref="F7:F15" si="1">E7*100/1617</f>
        <v>4.8917748917748911</v>
      </c>
      <c r="G7" s="42">
        <f>'2 день'!I24</f>
        <v>554.6400000000001</v>
      </c>
      <c r="H7" s="55">
        <f t="shared" ref="H7:H15" si="2">G7*100/1617</f>
        <v>34.300556586270879</v>
      </c>
      <c r="I7" s="42">
        <f>'2 день'!I62</f>
        <v>477.40000000000009</v>
      </c>
      <c r="J7" s="55">
        <f t="shared" ref="J7:J15" si="3">I7*100/1617</f>
        <v>29.523809523809529</v>
      </c>
      <c r="K7" s="42">
        <f>'2 день'!I72</f>
        <v>1428.4</v>
      </c>
      <c r="L7" s="55">
        <f t="shared" ref="L7:L15" si="4">K7*100/1617</f>
        <v>88.336425479282624</v>
      </c>
    </row>
    <row r="8" spans="2:12" ht="24.95" customHeight="1" x14ac:dyDescent="0.3">
      <c r="B8" s="56" t="s">
        <v>59</v>
      </c>
      <c r="C8" s="42">
        <f>'3 день'!I7</f>
        <v>338.95</v>
      </c>
      <c r="D8" s="55">
        <f t="shared" si="0"/>
        <v>20.961657390228819</v>
      </c>
      <c r="E8" s="55">
        <f>'3 день'!I22</f>
        <v>95.1</v>
      </c>
      <c r="F8" s="55">
        <f t="shared" si="1"/>
        <v>5.8812615955473095</v>
      </c>
      <c r="G8" s="42">
        <f>'3 день'!I24</f>
        <v>562.56000000000006</v>
      </c>
      <c r="H8" s="55">
        <f t="shared" si="2"/>
        <v>34.790352504638221</v>
      </c>
      <c r="I8" s="42">
        <f>'3 день'!I62</f>
        <v>480.79999999999995</v>
      </c>
      <c r="J8" s="55">
        <f t="shared" si="3"/>
        <v>29.734075448361157</v>
      </c>
      <c r="K8" s="42">
        <f>'3 день'!I92</f>
        <v>1477.41</v>
      </c>
      <c r="L8" s="55">
        <f t="shared" si="4"/>
        <v>91.367346938775512</v>
      </c>
    </row>
    <row r="9" spans="2:12" ht="24.95" customHeight="1" x14ac:dyDescent="0.3">
      <c r="B9" s="56" t="s">
        <v>60</v>
      </c>
      <c r="C9" s="42">
        <f>'4 день'!I7</f>
        <v>330.27000000000004</v>
      </c>
      <c r="D9" s="55">
        <f t="shared" si="0"/>
        <v>20.424860853432286</v>
      </c>
      <c r="E9" s="55">
        <f>'4 день'!I21</f>
        <v>92</v>
      </c>
      <c r="F9" s="55">
        <f t="shared" si="1"/>
        <v>5.6895485466914035</v>
      </c>
      <c r="G9" s="42">
        <f>'4 день'!I23</f>
        <v>572.91999999999996</v>
      </c>
      <c r="H9" s="55">
        <f t="shared" si="2"/>
        <v>35.431045145330856</v>
      </c>
      <c r="I9" s="42">
        <f>'4 день'!I73</f>
        <v>479.1</v>
      </c>
      <c r="J9" s="55">
        <f t="shared" si="3"/>
        <v>29.628942486085343</v>
      </c>
      <c r="K9" s="42">
        <f>'4 день'!I94</f>
        <v>1474.29</v>
      </c>
      <c r="L9" s="55">
        <f t="shared" si="4"/>
        <v>91.174397031539883</v>
      </c>
    </row>
    <row r="10" spans="2:12" ht="24.95" customHeight="1" x14ac:dyDescent="0.3">
      <c r="B10" s="56" t="s">
        <v>73</v>
      </c>
      <c r="C10" s="42">
        <f>'5 день'!I7</f>
        <v>328.20500000000004</v>
      </c>
      <c r="D10" s="55">
        <f t="shared" si="0"/>
        <v>20.297155225726659</v>
      </c>
      <c r="E10" s="55">
        <f>'5 день'!I19</f>
        <v>92</v>
      </c>
      <c r="F10" s="55">
        <f t="shared" si="1"/>
        <v>5.6895485466914035</v>
      </c>
      <c r="G10" s="42">
        <f>'5 день'!I21</f>
        <v>572.20000000000005</v>
      </c>
      <c r="H10" s="55">
        <f t="shared" si="2"/>
        <v>35.386518243661108</v>
      </c>
      <c r="I10" s="42">
        <f>'5 день'!I81</f>
        <v>486.4</v>
      </c>
      <c r="J10" s="55">
        <f t="shared" si="3"/>
        <v>30.080395794681507</v>
      </c>
      <c r="K10" s="42">
        <f>'5 день'!I101</f>
        <v>1478.8049999999998</v>
      </c>
      <c r="L10" s="55">
        <f t="shared" si="4"/>
        <v>91.453617810760647</v>
      </c>
    </row>
    <row r="11" spans="2:12" ht="24.95" customHeight="1" x14ac:dyDescent="0.3">
      <c r="B11" s="56" t="s">
        <v>74</v>
      </c>
      <c r="C11" s="42">
        <f>'6 день'!I7</f>
        <v>331.38</v>
      </c>
      <c r="D11" s="55">
        <f t="shared" si="0"/>
        <v>20.493506493506494</v>
      </c>
      <c r="E11" s="55">
        <f>'6 день'!I21</f>
        <v>90.8</v>
      </c>
      <c r="F11" s="55">
        <f t="shared" si="1"/>
        <v>5.6153370439084727</v>
      </c>
      <c r="G11" s="42">
        <f>'6 день'!I23</f>
        <v>570.83000000000004</v>
      </c>
      <c r="H11" s="55">
        <f t="shared" si="2"/>
        <v>35.301793444650592</v>
      </c>
      <c r="I11" s="42">
        <f>'6 день'!I76</f>
        <v>478.59999999999997</v>
      </c>
      <c r="J11" s="55">
        <f t="shared" si="3"/>
        <v>29.598021026592455</v>
      </c>
      <c r="K11" s="42">
        <f>'6 день'!I98</f>
        <v>1471.6100000000001</v>
      </c>
      <c r="L11" s="55">
        <f t="shared" si="4"/>
        <v>91.008658008658003</v>
      </c>
    </row>
    <row r="12" spans="2:12" ht="24.95" customHeight="1" x14ac:dyDescent="0.3">
      <c r="B12" s="56" t="s">
        <v>75</v>
      </c>
      <c r="C12" s="42">
        <f>'7 день'!I7</f>
        <v>337.46000000000004</v>
      </c>
      <c r="D12" s="55">
        <f t="shared" si="0"/>
        <v>20.869511440940013</v>
      </c>
      <c r="E12" s="55">
        <f>'7 день'!I24</f>
        <v>92</v>
      </c>
      <c r="F12" s="55">
        <f t="shared" si="1"/>
        <v>5.6895485466914035</v>
      </c>
      <c r="G12" s="42">
        <f>'7 день'!I26</f>
        <v>552.65000000000009</v>
      </c>
      <c r="H12" s="55">
        <f t="shared" si="2"/>
        <v>34.177489177489178</v>
      </c>
      <c r="I12" s="42">
        <f>'7 день'!I63</f>
        <v>468.09999999999997</v>
      </c>
      <c r="J12" s="55">
        <f t="shared" si="3"/>
        <v>28.948670377241807</v>
      </c>
      <c r="K12" s="42">
        <f>'7 день'!I90</f>
        <v>1450.21</v>
      </c>
      <c r="L12" s="55">
        <f t="shared" si="4"/>
        <v>89.685219542362404</v>
      </c>
    </row>
    <row r="13" spans="2:12" ht="24.95" customHeight="1" x14ac:dyDescent="0.3">
      <c r="B13" s="56" t="s">
        <v>56</v>
      </c>
      <c r="C13" s="42">
        <f>'8 день'!I7</f>
        <v>322.39</v>
      </c>
      <c r="D13" s="55">
        <f t="shared" si="0"/>
        <v>19.937538651824365</v>
      </c>
      <c r="E13" s="55">
        <f>'8 день'!I22</f>
        <v>95.1</v>
      </c>
      <c r="F13" s="55">
        <f t="shared" si="1"/>
        <v>5.8812615955473095</v>
      </c>
      <c r="G13" s="42">
        <f>'8 день'!I24</f>
        <v>546.67000000000007</v>
      </c>
      <c r="H13" s="55">
        <f t="shared" si="2"/>
        <v>33.807668521954241</v>
      </c>
      <c r="I13" s="42">
        <f>'8 день'!I82</f>
        <v>485.81500000000005</v>
      </c>
      <c r="J13" s="55">
        <f t="shared" si="3"/>
        <v>30.044217687074834</v>
      </c>
      <c r="K13" s="42">
        <f>'8 день'!I116</f>
        <v>1449.9749999999999</v>
      </c>
      <c r="L13" s="55">
        <f t="shared" si="4"/>
        <v>89.670686456400745</v>
      </c>
    </row>
    <row r="14" spans="2:12" ht="24.95" customHeight="1" x14ac:dyDescent="0.3">
      <c r="B14" s="56" t="s">
        <v>57</v>
      </c>
      <c r="C14" s="42">
        <f>'9 день'!I7</f>
        <v>313.74</v>
      </c>
      <c r="D14" s="55">
        <f t="shared" si="0"/>
        <v>19.402597402597401</v>
      </c>
      <c r="E14" s="55">
        <f>'9 день'!I23</f>
        <v>73.2</v>
      </c>
      <c r="F14" s="55">
        <f t="shared" si="1"/>
        <v>4.5269016697588125</v>
      </c>
      <c r="G14" s="42">
        <f>'9 день'!I26</f>
        <v>561.34</v>
      </c>
      <c r="H14" s="55">
        <f t="shared" si="2"/>
        <v>34.714904143475572</v>
      </c>
      <c r="I14" s="42">
        <f>'9 день'!I79</f>
        <v>478.70000000000005</v>
      </c>
      <c r="J14" s="55">
        <f t="shared" si="3"/>
        <v>29.604205318491037</v>
      </c>
      <c r="K14" s="42">
        <f>'9 день'!I107</f>
        <v>1426.98</v>
      </c>
      <c r="L14" s="55">
        <f t="shared" si="4"/>
        <v>88.248608534322827</v>
      </c>
    </row>
    <row r="15" spans="2:12" ht="24.95" customHeight="1" thickBot="1" x14ac:dyDescent="0.35">
      <c r="B15" s="56" t="s">
        <v>58</v>
      </c>
      <c r="C15" s="42">
        <f>'10 день'!I7</f>
        <v>305.16000000000003</v>
      </c>
      <c r="D15" s="55">
        <f t="shared" si="0"/>
        <v>18.871985157699445</v>
      </c>
      <c r="E15" s="55">
        <f>'10 день'!I31</f>
        <v>89.6</v>
      </c>
      <c r="F15" s="55">
        <f t="shared" si="1"/>
        <v>5.5411255411255409</v>
      </c>
      <c r="G15" s="42">
        <f>'10 день'!I33</f>
        <v>544.16000000000008</v>
      </c>
      <c r="H15" s="55">
        <f t="shared" si="2"/>
        <v>33.65244279529994</v>
      </c>
      <c r="I15" s="42">
        <f>'10 день'!I85</f>
        <v>483.40000000000003</v>
      </c>
      <c r="J15" s="55">
        <f t="shared" si="3"/>
        <v>29.894867037724179</v>
      </c>
      <c r="K15" s="42">
        <f>'10 день'!I120</f>
        <v>1422.3200000000002</v>
      </c>
      <c r="L15" s="55">
        <f t="shared" si="4"/>
        <v>87.960420531849124</v>
      </c>
    </row>
    <row r="16" spans="2:12" ht="24.95" customHeight="1" thickBot="1" x14ac:dyDescent="0.35">
      <c r="B16" s="57" t="s">
        <v>101</v>
      </c>
      <c r="C16" s="58">
        <f t="shared" ref="C16:L16" si="5">SUM(C6:C15)/10</f>
        <v>325.93850000000003</v>
      </c>
      <c r="D16" s="59">
        <f t="shared" si="5"/>
        <v>20.156988249845391</v>
      </c>
      <c r="E16" s="59">
        <f t="shared" si="5"/>
        <v>88.97</v>
      </c>
      <c r="F16" s="59">
        <f t="shared" si="5"/>
        <v>5.5021645021645025</v>
      </c>
      <c r="G16" s="59">
        <f t="shared" si="5"/>
        <v>560.82795999999996</v>
      </c>
      <c r="H16" s="59">
        <f t="shared" si="5"/>
        <v>34.683238095238096</v>
      </c>
      <c r="I16" s="59">
        <f t="shared" si="5"/>
        <v>480.30149999999992</v>
      </c>
      <c r="J16" s="59">
        <f t="shared" si="5"/>
        <v>29.703246753246749</v>
      </c>
      <c r="K16" s="59">
        <f t="shared" si="5"/>
        <v>1456.0379599999999</v>
      </c>
      <c r="L16" s="59">
        <f t="shared" si="5"/>
        <v>90.045637600494743</v>
      </c>
    </row>
  </sheetData>
  <mergeCells count="11">
    <mergeCell ref="B1:L1"/>
    <mergeCell ref="K2:L4"/>
    <mergeCell ref="B2:B5"/>
    <mergeCell ref="C2:D3"/>
    <mergeCell ref="E2:F3"/>
    <mergeCell ref="G2:H3"/>
    <mergeCell ref="I2:J3"/>
    <mergeCell ref="C4:D4"/>
    <mergeCell ref="E4:F4"/>
    <mergeCell ref="G4:H4"/>
    <mergeCell ref="I4:J4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L27"/>
  <sheetViews>
    <sheetView tabSelected="1" zoomScale="110" zoomScaleNormal="110" workbookViewId="0">
      <selection activeCell="H35" sqref="H35"/>
    </sheetView>
  </sheetViews>
  <sheetFormatPr defaultRowHeight="15" x14ac:dyDescent="0.25"/>
  <cols>
    <col min="3" max="3" width="23.7109375" customWidth="1"/>
    <col min="4" max="4" width="20.28515625" customWidth="1"/>
    <col min="5" max="5" width="21" customWidth="1"/>
    <col min="6" max="6" width="19.85546875" customWidth="1"/>
    <col min="7" max="7" width="20.85546875" customWidth="1"/>
    <col min="8" max="9" width="20.28515625" customWidth="1"/>
    <col min="10" max="10" width="20.7109375" customWidth="1"/>
    <col min="11" max="11" width="19.7109375" customWidth="1"/>
    <col min="12" max="12" width="20.5703125" customWidth="1"/>
  </cols>
  <sheetData>
    <row r="2" spans="3:12" ht="18.75" x14ac:dyDescent="0.25">
      <c r="C2" s="30">
        <v>1</v>
      </c>
      <c r="D2" s="30">
        <v>2</v>
      </c>
      <c r="E2" s="30">
        <v>3</v>
      </c>
      <c r="F2" s="30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0">
        <v>10</v>
      </c>
    </row>
    <row r="3" spans="3:12" ht="18.75" x14ac:dyDescent="0.25">
      <c r="C3" s="254" t="s">
        <v>61</v>
      </c>
      <c r="D3" s="255"/>
      <c r="E3" s="255"/>
      <c r="F3" s="255"/>
      <c r="G3" s="255"/>
      <c r="H3" s="255"/>
      <c r="I3" s="255"/>
      <c r="J3" s="255"/>
      <c r="K3" s="255"/>
      <c r="L3" s="255"/>
    </row>
    <row r="4" spans="3:12" ht="65.25" customHeight="1" x14ac:dyDescent="0.25">
      <c r="C4" s="190" t="str">
        <f>'1 день'!B8</f>
        <v>Хлеб пшеничный</v>
      </c>
      <c r="D4" s="191" t="str">
        <f>'2 день'!B8</f>
        <v>Хлеб пшеничный</v>
      </c>
      <c r="E4" s="192" t="str">
        <f>'3 день'!B8</f>
        <v>Хлеб пшеничный</v>
      </c>
      <c r="F4" s="192" t="str">
        <f>'4 день'!B8</f>
        <v>Хлеб пшеничный</v>
      </c>
      <c r="G4" s="193" t="str">
        <f>'5 день'!B8</f>
        <v>Бутерброд с маслом № 2, Сборник рецептур на продукцию общественного питания/ДеЛи плюс, 2019</v>
      </c>
      <c r="H4" s="190" t="str">
        <f>'6 день'!B8</f>
        <v>Хлеб пшеничный</v>
      </c>
      <c r="I4" s="190" t="str">
        <f>'7 день'!B8</f>
        <v>Хлеб ржаной (серый)</v>
      </c>
      <c r="J4" s="191" t="str">
        <f>'8 день'!B8</f>
        <v>Бутерброд с маслом №1 Сборник рецептур на продукцию общественного питания/ДеЛи плюс, 2019</v>
      </c>
      <c r="K4" s="191" t="str">
        <f>'9 день'!B8</f>
        <v>Хлеб пшеничный</v>
      </c>
      <c r="L4" s="191" t="str">
        <f>'10 день'!B8</f>
        <v>Бутерброд с сыром №3, Сборник рецептур на продукцию общественного питания/ДеЛи плюс, 2019</v>
      </c>
    </row>
    <row r="5" spans="3:12" ht="69.75" customHeight="1" x14ac:dyDescent="0.25">
      <c r="C5" s="191" t="str">
        <f>'1 день'!B9</f>
        <v>Сыр (порциями) № 42, Сборник рецептур на продукцию общественного питания/ДеЛи плюс, 2019</v>
      </c>
      <c r="D5" s="191" t="str">
        <f>'2 день'!B9</f>
        <v>Джем</v>
      </c>
      <c r="E5" s="191" t="str">
        <f>'3 день'!B9</f>
        <v>Сыр (порциями) № 42, Сборник рецептур на продукцию общественного питания/ДеЛи плюс, 2019</v>
      </c>
      <c r="F5" s="191" t="str">
        <f>'4 день'!B9</f>
        <v>Джем в ассортименте</v>
      </c>
      <c r="G5" s="191" t="str">
        <f>'5 день'!B11</f>
        <v xml:space="preserve">Икра кабачковая промышленного производства  </v>
      </c>
      <c r="H5" s="191" t="str">
        <f>'6 день'!B9</f>
        <v>Джем в ассортименте</v>
      </c>
      <c r="I5" s="191" t="str">
        <f>'7 день'!B9</f>
        <v xml:space="preserve">Икра кабачковая промышленного производства  </v>
      </c>
      <c r="J5" s="191" t="str">
        <f>'8 день'!B11</f>
        <v>Каша рисовая жидкая, с маслом № 131, 2010, Сборник тех.нормативов, рецептур блюд кулинарных изд. для детского питания/Уфа</v>
      </c>
      <c r="K5" s="191" t="str">
        <f>'9 день'!B9</f>
        <v>Яйцо отварное №337-2004</v>
      </c>
      <c r="L5" s="191" t="str">
        <f>'10 день'!B12</f>
        <v>Пудинг из творога  № 617 - 2019 Сборник рецептур на продукцию общественного пит-я/ изд. ДеЛи плюс</v>
      </c>
    </row>
    <row r="6" spans="3:12" ht="93.75" customHeight="1" x14ac:dyDescent="0.25">
      <c r="C6" s="191" t="str">
        <f>'1 день'!B10</f>
        <v>Омлет натуральный с маслом №284-1996 с подгарнировкой (№244-2006,Москва)</v>
      </c>
      <c r="D6" s="191" t="str">
        <f>'2 день'!B10</f>
        <v xml:space="preserve">Каша  "Пшеничная" жидкая с маслом №189-2010, Сборник технологических нормативов, рецептур блюд кулинарных изделий
для детского питания
</v>
      </c>
      <c r="E6" s="191" t="str">
        <f>'3 день'!B10</f>
        <v xml:space="preserve">Каша  "Дружба" жидкая с маслом №1891-2010, Сборник технологических нормативов, рецептур блюд кулинарных изделий
для детского питания
</v>
      </c>
      <c r="F6" s="191" t="str">
        <f>'4 день'!B10</f>
        <v xml:space="preserve">Каша  "Овсяная" жидкая с маслом №311-2010, Сборник технологических нормативов, рецептур блюд кулинарных изделий
для детского питания
</v>
      </c>
      <c r="G6" s="191" t="str">
        <f>'5 день'!B12</f>
        <v>Яйцо отварное №337-2004</v>
      </c>
      <c r="H6" s="191" t="str">
        <f>'6 день'!B10</f>
        <v xml:space="preserve">Каша  "Кукурузная" жидкая с маслом №311-2010, Сборник технологических нормативов, рецептур блюд кулинарных изделий
для детского питания
</v>
      </c>
      <c r="I6" s="191" t="str">
        <f>'7 день'!B10</f>
        <v>Колбаса для детского питания</v>
      </c>
      <c r="J6" s="193" t="str">
        <f>'8 день'!B17</f>
        <v>Кофейный напиток №1183, Сборник рецептур на продукцию общественного питания/ДеЛи плюс, 2019</v>
      </c>
      <c r="K6" s="193" t="str">
        <f>'9 день'!B10</f>
        <v>Суп молочный с крупой №45-2010, Сборник технологических нормативов, рецептур блюд кулинарных изделий, Уфа</v>
      </c>
      <c r="L6" s="191" t="str">
        <f>'10 день'!B26</f>
        <v>Чай  с молоком №1189, Сборник рецептур на продукцию общественного питания/ДеЛи плюс, 2019</v>
      </c>
    </row>
    <row r="7" spans="3:12" ht="58.5" customHeight="1" x14ac:dyDescent="0.25">
      <c r="C7" s="191" t="str">
        <f>'1 день'!B23</f>
        <v>Кофейный напиток №1183, Сборник рецептур на продукцию общественного питания/ДеЛи плюс, 2019</v>
      </c>
      <c r="D7" s="191" t="str">
        <f>'2 день'!B16</f>
        <v>Какао с молоком №1184, Сборник рецептур на продукцию общественного питания/ДеЛи плюс, 2019</v>
      </c>
      <c r="E7" s="191" t="str">
        <f>'3 день'!B17</f>
        <v>Кофейный напиток №1183, Сборник рецептур на продукцию общественного питания/ДеЛи плюс, 2019</v>
      </c>
      <c r="F7" s="191" t="str">
        <f>'4 день'!B16</f>
        <v>Какао с молоком №1184, Сборник рецептур на продукцию общественного питания/ДеЛи плюс, 2019</v>
      </c>
      <c r="G7" s="191" t="str">
        <f>'5 день'!B13</f>
        <v>Сосиска для детского питания</v>
      </c>
      <c r="H7" s="191" t="str">
        <f>'6 день'!B16</f>
        <v>Какао с молоком №1184, Сборник рецептур на продукцию общественного питания/ДеЛи плюс, 2019</v>
      </c>
      <c r="I7" s="191" t="str">
        <f>'7 день'!B11</f>
        <v>Чай  с молоком №1189, Сборник рецептур на продукцию общественного питания/ДеЛи плюс, 2019</v>
      </c>
      <c r="J7" s="193"/>
      <c r="K7" s="193" t="str">
        <f>'9 день'!B18</f>
        <v>Какао с молоком №1184, Сборник рецептур на продукцию общественного питания/ДеЛи плюс, 2019</v>
      </c>
      <c r="L7" s="191"/>
    </row>
    <row r="8" spans="3:12" ht="58.5" customHeight="1" x14ac:dyDescent="0.25">
      <c r="C8" s="191"/>
      <c r="D8" s="191"/>
      <c r="E8" s="191"/>
      <c r="F8" s="191"/>
      <c r="G8" s="191" t="str">
        <f>'5 день'!B14</f>
        <v>Чай с лимоном № 1168, Сборник рецептур на продукцию общественного питания/ДеЛи плюс, 2019</v>
      </c>
      <c r="H8" s="191"/>
      <c r="I8" s="191" t="str">
        <f>'7 день'!B16</f>
        <v>Омлет натуральный с маслом №284-1996 с подгарнировкой (№244-2006,Москва)</v>
      </c>
      <c r="J8" s="193"/>
      <c r="K8" s="193"/>
      <c r="L8" s="191"/>
    </row>
    <row r="9" spans="3:12" ht="24.75" customHeight="1" x14ac:dyDescent="0.25">
      <c r="C9" s="254" t="s">
        <v>62</v>
      </c>
      <c r="D9" s="255"/>
      <c r="E9" s="255"/>
      <c r="F9" s="255"/>
      <c r="G9" s="255"/>
      <c r="H9" s="255"/>
      <c r="I9" s="255"/>
      <c r="J9" s="255"/>
      <c r="K9" s="255"/>
      <c r="L9" s="255"/>
    </row>
    <row r="10" spans="3:12" ht="39" customHeight="1" x14ac:dyDescent="0.25">
      <c r="C10" s="191" t="str">
        <f>'1 день'!B29</f>
        <v>Фрукт в ассортименте (банан)</v>
      </c>
      <c r="D10" s="191" t="str">
        <f>'2 день'!B22</f>
        <v>Фрукт в ассортименте (груша)</v>
      </c>
      <c r="E10" s="191" t="str">
        <f>'3 день'!B23</f>
        <v>Йогурт питьевой</v>
      </c>
      <c r="F10" s="191" t="str">
        <f>'4 день'!B22</f>
        <v>Сок в ассортименте</v>
      </c>
      <c r="G10" s="191" t="str">
        <f>'5 день'!B20</f>
        <v>Сок в ассортименте</v>
      </c>
      <c r="H10" s="191" t="str">
        <f>'6 день'!B22</f>
        <v>Фрукт в ассортименте (банан)</v>
      </c>
      <c r="I10" s="191" t="str">
        <f>'7 день'!B25</f>
        <v>Сок в ассортименте</v>
      </c>
      <c r="J10" s="191" t="str">
        <f>'8 день'!B23</f>
        <v>Йогурт питьевой</v>
      </c>
      <c r="K10" s="191" t="str">
        <f>'9 день'!B24</f>
        <v>Фрукт в ассортименте (яблоко)</v>
      </c>
      <c r="L10" s="191" t="str">
        <f>'10 день'!B32</f>
        <v>Молоко питьевое кипяченое 3,2 % №260-2004</v>
      </c>
    </row>
    <row r="11" spans="3:12" ht="39" customHeight="1" x14ac:dyDescent="0.25">
      <c r="C11" s="191"/>
      <c r="D11" s="191" t="str">
        <f>'2 день'!B23</f>
        <v xml:space="preserve">Мучное изделие промышленного производства </v>
      </c>
      <c r="E11" s="191"/>
      <c r="F11" s="191"/>
      <c r="G11" s="191"/>
      <c r="H11" s="191"/>
      <c r="I11" s="191"/>
      <c r="J11" s="191"/>
      <c r="K11" s="191" t="str">
        <f>'9 день'!B25</f>
        <v xml:space="preserve">Мучное изделие промышленного производства </v>
      </c>
      <c r="L11" s="191"/>
    </row>
    <row r="12" spans="3:12" ht="23.25" customHeight="1" x14ac:dyDescent="0.25">
      <c r="C12" s="30">
        <v>1</v>
      </c>
      <c r="D12" s="30">
        <v>2</v>
      </c>
      <c r="E12" s="30">
        <v>3</v>
      </c>
      <c r="F12" s="30">
        <v>4</v>
      </c>
      <c r="G12" s="30">
        <v>5</v>
      </c>
      <c r="H12" s="30">
        <v>6</v>
      </c>
      <c r="I12" s="30">
        <v>7</v>
      </c>
      <c r="J12" s="30">
        <v>8</v>
      </c>
      <c r="K12" s="30">
        <v>9</v>
      </c>
      <c r="L12" s="30">
        <v>10</v>
      </c>
    </row>
    <row r="13" spans="3:12" ht="24" customHeight="1" x14ac:dyDescent="0.25">
      <c r="C13" s="254" t="s">
        <v>63</v>
      </c>
      <c r="D13" s="255"/>
      <c r="E13" s="255"/>
      <c r="F13" s="255"/>
      <c r="G13" s="255"/>
      <c r="H13" s="255"/>
      <c r="I13" s="255"/>
      <c r="J13" s="255"/>
      <c r="K13" s="255"/>
      <c r="L13" s="255"/>
    </row>
    <row r="14" spans="3:12" ht="146.25" customHeight="1" x14ac:dyDescent="0.25">
      <c r="C14" s="191" t="str">
        <f>'1 день'!B31</f>
        <v>Борщ с капустой и картофелем, со сметаной  № 274, Сборник рецептур на продукцию общественного питания/ДеЛи плюс, 2019</v>
      </c>
      <c r="D14" s="191" t="str">
        <f>'2 день'!B25</f>
        <v>Суп- лапша  домашняя  № 39-2010, Сборник технологических нормативов, рецептур блюд кулинарных изделий</v>
      </c>
      <c r="E14" s="191" t="str">
        <f>'3 день'!B25</f>
        <v>Россольник "Ленинградский", со сметаной  № 306, Сборник рецептур на продукцию общественного питания/ДеЛи плюс, 2019</v>
      </c>
      <c r="F14" s="191" t="str">
        <f>'4 день'!B24</f>
        <v>Щи из свежей капусты с картофелем, с курицей, со сметаной  № 295, Сборник рецептур на продукцию общественного питания/ДеЛи плюс, 2019</v>
      </c>
      <c r="G14" s="191" t="str">
        <f>'5 день'!B22</f>
        <v>Суп картофельный с крупой и мясными фрикадельками, со сметаной  № 322, Сборник рецептур на продукцию общественного питания/ДеЛи плюс, 2019</v>
      </c>
      <c r="H14" s="191" t="str">
        <f>'6 день'!B24</f>
        <v>Суп картофельный с рыбными консервами № 87, Сборник рецептур блюд и кулинарных изделий для питания детей в дошкольных организациях под ред. М.П. Могильного и Т.В. Тутельяна, 2007</v>
      </c>
      <c r="I14" s="191" t="str">
        <f>'7 день'!B27</f>
        <v>Суп "Волна" с  курицей ТТК</v>
      </c>
      <c r="J14" s="191" t="str">
        <f>'8 день'!B25</f>
        <v>Свекольник с мясом и со сметаной  № 70, Сборник технологических нормативов, рецептур блюд и кулинарных изделий для дошкольных образовательных учреждений, в 2-х частях - под ред. доц. Коровка Л. С., доц. Добросердова И. И. и др., Уральский региональный центр питания, 2004 г.</v>
      </c>
      <c r="K14" s="191" t="str">
        <f>'9 день'!B27</f>
        <v>Суп картофельный с клецками, с мясом  № 57, Сборник рецептур на продукцию общественного питания/ДеЛи плюс, 2019</v>
      </c>
      <c r="L14" s="191" t="str">
        <f>'10 день'!B34</f>
        <v>Суп картофельный c колбасой № 313, Сборник рецептур на продукцию общественного питания/ДеЛи плюс, 2019</v>
      </c>
    </row>
    <row r="15" spans="3:12" ht="125.25" customHeight="1" x14ac:dyDescent="0.25">
      <c r="C15" s="191" t="str">
        <f>'1 день'!B50</f>
        <v>Салат из зеленого горошка с луком репчатым  №24, Сборник технологических нормативов, рецептур блюд и кулинарных изделий для детского питания, в 2-х частях - под ред. доц. Коровка Л. С., доц. Добросердова И. И. и др. 2004г.</v>
      </c>
      <c r="D15" s="191" t="str">
        <f>'2 день'!B37</f>
        <v>Салат Салат из свеклы с огурцами солеными  №36 -2010, Сборник технологических нормативов, рецептур блюд кулинарных изделий</v>
      </c>
      <c r="E15" s="191" t="str">
        <f>'3 день'!B39</f>
        <v>Овощи порционные  ТТК</v>
      </c>
      <c r="F15" s="191" t="str">
        <f>'4 день'!B39</f>
        <v>Салат из сырых овощей  №37, Сборник технологических нормативов, рецептур блюд и кулинарных изделий для детского питания, в 2-х частях - под ред. доц. Коровка Л. С., доц. Добросердова И. И. и др. 2004г.</v>
      </c>
      <c r="G15" s="191" t="str">
        <f>'5 день'!B40</f>
        <v>Салат "Витаминный" № 40, 2010, Сборник технологических нормативов, рецептур блюд кулинарных изделий</v>
      </c>
      <c r="H15" s="191" t="str">
        <f>'6 день'!B36</f>
        <v>Салат из моркови и яблок № 95 - 2010, Сборник технологических нормативов, рецептур блюд кулинарных изделий</v>
      </c>
      <c r="I15" s="191" t="str">
        <f>'7 день'!B38</f>
        <v>Овощи порционные  ТТК</v>
      </c>
      <c r="J15" s="191" t="str">
        <f>'8 день'!B40</f>
        <v>Салат из свежих овощей  №37, Сборник технологических нормативов, рецептур блюд и кулинарных изделий для детского питания, в 2-х частях - под ред. доц. Коровка Л. С., доц. Добросердова И. И. и др. 2004г.</v>
      </c>
      <c r="K15" s="193" t="str">
        <f>'9 день'!B43</f>
        <v>Салат из белокочанной капусты с морковью и яблоками № 3, Организация питания детей в ДОУ, Г.Н.Панкратова, Челябинск, 2005 г</v>
      </c>
      <c r="L15" s="191" t="str">
        <f>'10 день'!B47</f>
        <v>Овощи порционные  ТТК</v>
      </c>
    </row>
    <row r="16" spans="3:12" ht="122.25" customHeight="1" x14ac:dyDescent="0.25">
      <c r="C16" s="191" t="str">
        <f>'1 день'!B55</f>
        <v>Картофельное пюре № 520, 2010, Сборник технологических нормативов, рецептур блюд кулинарных изделий</v>
      </c>
      <c r="D16" s="191" t="str">
        <f>'2 день'!B43</f>
        <v>Рагу овощное с птицей № 841, Сборник рецептур на продукцию общественного питания/ДеЛи плюс, 2019</v>
      </c>
      <c r="E16" s="191" t="str">
        <f>'3 день'!B43</f>
        <v>Макароны отварные № 897, Сборник рецептур на продукцию общественного питания/ДеЛи плюс, 2019</v>
      </c>
      <c r="F16" s="191" t="str">
        <f>'4 день'!B47</f>
        <v>Салат "Здоровье"  №21, Сборник технологических нормативов, рецептур блюд и кулинарных изделий для детского питания, в 2-х частях - под ред. доц. Коровка Л. С., доц. Добросердова И. И. и др. 2004г.</v>
      </c>
      <c r="G16" s="191" t="str">
        <f>'5 день'!B49</f>
        <v>Салат "Школьный" № 39, 2010, Сборник технологических нормативов, рецептур блюд кулинарных изделий</v>
      </c>
      <c r="H16" s="191" t="str">
        <f>'6 день'!B42</f>
        <v>Котлеты, биточки из говядины  № 161, Сборник технологических нормативов, рецептур блюд и кулинарных изделий для дошкольных образовательных учреждений, в 2-х частях - под ред. доц. Коровка Л. С., доц. Добросердова И. И. и др., Уральский</v>
      </c>
      <c r="I16" s="191" t="str">
        <f>'7 день'!B42</f>
        <v>Рагу из мяса №492-2004</v>
      </c>
      <c r="J16" s="191" t="str">
        <f>'8 день'!B48</f>
        <v>Салат "Здоровье"  №21, Сборник технологических нормативов, рецептур блюд и кулинарных изделий для детского питания, в 2-х частях - под ред. доц. Коровка Л. С., доц. Добросердова И. И. и др. 2004г.</v>
      </c>
      <c r="K16" s="193" t="str">
        <f>'9 день'!B52</f>
        <v>Салат из сырых овощей  №37, Сборник технологических нормативов, рецептур блюд и кулинарных изделий для детского питания, в 2-х частях - под ред. доц. Коровка Л. С., доц. Добросердова И. И. и др. 2004г.</v>
      </c>
      <c r="L16" s="191" t="str">
        <f>'10 день'!B51</f>
        <v>Рагу из овощей № 449, Сборник рецептур на продукцию общественного питания/ДеЛи плюс, 2019</v>
      </c>
    </row>
    <row r="17" spans="3:12" ht="65.25" customHeight="1" x14ac:dyDescent="0.25">
      <c r="C17" s="191" t="str">
        <f>'1 день'!B63</f>
        <v>Тефтели из говядины №461, Сборник рецептур для детского питания/ДеЛи плюс, 2004</v>
      </c>
      <c r="D17" s="191" t="str">
        <f>'2 день'!B57</f>
        <v>Компот из кураги + Витамин С № 1205, Сборник рецептур на продукцию общественного питания/ДеЛи плюс, 2019</v>
      </c>
      <c r="E17" s="193" t="str">
        <f>'3 день'!B47</f>
        <v>Оладьи печеночные №809, Сборник рецептур на продукцию общественного питания/ДеЛи плюс, 2019</v>
      </c>
      <c r="F17" s="193" t="str">
        <f>'4 день'!B56</f>
        <v>Плов с курицей № 492, 2010, Сборник технологических нормативов, рецептур блюд кулинарных изделий</v>
      </c>
      <c r="G17" s="191" t="str">
        <f>'5 день'!B57</f>
        <v>Картофель отварной № 203, 2010, Сборник технологических нормативов, рецептур блюд кулинарных изделий</v>
      </c>
      <c r="H17" s="193" t="str">
        <f>'6 день'!B51</f>
        <v>Капуста тушеная №443, Сборник рецептур на продукцию общественного питания/ДеЛи плюс, 2019</v>
      </c>
      <c r="I17" s="193" t="str">
        <f>'7 день'!B56</f>
        <v>Компот из свежих плодов + витамин С № 1072, Сборник рецептур на продукцию общественного питания/ДеЛи плюс, 2019</v>
      </c>
      <c r="J17" s="191" t="str">
        <f>'8 день'!B57</f>
        <v>Голубцы ленивые №71, Сборник рецептур на продукцию общественного питания/ДеЛи плюс, 2019</v>
      </c>
      <c r="K17" s="191" t="str">
        <f>'9 день'!B59</f>
        <v>Запеканка картофельная с  субпродуктами № 626</v>
      </c>
      <c r="L17" s="191" t="str">
        <f>'10 день'!B69</f>
        <v>Зразы мясные с яйцом №84, Сборник рецептур на продукцию общественного питания/ДеЛи плюс, 2019</v>
      </c>
    </row>
    <row r="18" spans="3:12" ht="67.5" customHeight="1" x14ac:dyDescent="0.25">
      <c r="C18" s="191" t="str">
        <f>'1 день'!B71</f>
        <v>Соус томатный № 593 - 2010, Сборник технологических нормативов, рецептур блюд кулинарных изделий</v>
      </c>
      <c r="D18" s="191"/>
      <c r="E18" s="191" t="str">
        <f>'3 день'!B54</f>
        <v>Соус молочный № 595 - 2010, Сборник технологических нормативов, рецептур блюд кулинарных изделий</v>
      </c>
      <c r="F18" s="191" t="str">
        <f>'4 день'!B67</f>
        <v>Компот из чернослива № 1205, Сборник рецептур на продукцию общественного питания/ДеЛи плюс, 2019</v>
      </c>
      <c r="G18" s="191" t="str">
        <f>'5 день'!B64</f>
        <v>Печень, тушеная в молочном соусе № 769, Сборник рецептур на продукцию общественного питания/ДеЛи плюс, 2019</v>
      </c>
      <c r="H18" s="191" t="str">
        <f>'6 день'!B61</f>
        <v>Соус красный основной № 228 - 2010, Сборник технологических нормативов, рецептур блюд кулинарных изделий</v>
      </c>
      <c r="I18" s="191"/>
      <c r="J18" s="191" t="str">
        <f>'8 день'!B69</f>
        <v>Соус молочный № 595 - 2010, Сборник технологических нормативов, рецептур блюд кулинарных изделий</v>
      </c>
      <c r="K18" s="193" t="str">
        <f>'9 день'!B70</f>
        <v>Компотиз плодов консервированных № 377- 2010, Сборник технологических нормативов, рецептур блюд кулинарных изделий</v>
      </c>
      <c r="L18" s="191" t="str">
        <f>'10 день'!B82</f>
        <v>Сок в ассортименте</v>
      </c>
    </row>
    <row r="19" spans="3:12" ht="86.25" customHeight="1" x14ac:dyDescent="0.25">
      <c r="C19" s="191" t="str">
        <f>'1 день'!B81</f>
        <v>Компот из смеси сухофруктов + Витамин С № 1081, Сборник рецептур на продукцию общественного питания/ДеЛи плюс, 2019</v>
      </c>
      <c r="D19" s="191"/>
      <c r="E19" s="191" t="str">
        <f>'3 день'!B60</f>
        <v>Сок в ассортименте</v>
      </c>
      <c r="F19" s="191"/>
      <c r="G19" s="191" t="str">
        <f>'5 день'!B74</f>
        <v>Компот из свежих плодов № 631- 2010, Сборник технологических нормативов, рецептур блюд кулинарных изделий</v>
      </c>
      <c r="H19" s="191" t="str">
        <f>'6 день'!B69</f>
        <v>Компотиз плодов консервированных № 377- 2010, Сборник технологических нормативов, рецептур блюд кулинарных изделий</v>
      </c>
      <c r="I19" s="191"/>
      <c r="J19" s="191" t="str">
        <f>'8 день'!B75</f>
        <v>Кисель из плодов или ягод свежих + Витамин С № 1082,  Сборник рецептур на продукцию общественного питания/ДеЛи плюс, 2019</v>
      </c>
      <c r="K19" s="193"/>
      <c r="L19" s="191"/>
    </row>
    <row r="20" spans="3:12" ht="21" customHeight="1" x14ac:dyDescent="0.25">
      <c r="C20" s="31" t="s">
        <v>130</v>
      </c>
      <c r="D20" s="31" t="s">
        <v>130</v>
      </c>
      <c r="E20" s="31" t="s">
        <v>130</v>
      </c>
      <c r="F20" s="31" t="s">
        <v>130</v>
      </c>
      <c r="G20" s="31" t="s">
        <v>130</v>
      </c>
      <c r="H20" s="31" t="s">
        <v>130</v>
      </c>
      <c r="I20" s="31" t="s">
        <v>130</v>
      </c>
      <c r="J20" s="31" t="s">
        <v>130</v>
      </c>
      <c r="K20" s="31" t="s">
        <v>130</v>
      </c>
      <c r="L20" s="31" t="s">
        <v>130</v>
      </c>
    </row>
    <row r="21" spans="3:12" ht="24" customHeight="1" x14ac:dyDescent="0.25">
      <c r="C21" s="30">
        <v>1</v>
      </c>
      <c r="D21" s="30">
        <v>2</v>
      </c>
      <c r="E21" s="30">
        <v>3</v>
      </c>
      <c r="F21" s="30">
        <v>4</v>
      </c>
      <c r="G21" s="30">
        <v>5</v>
      </c>
      <c r="H21" s="30">
        <v>6</v>
      </c>
      <c r="I21" s="30">
        <v>7</v>
      </c>
      <c r="J21" s="30">
        <v>8</v>
      </c>
      <c r="K21" s="30">
        <v>9</v>
      </c>
      <c r="L21" s="30">
        <v>10</v>
      </c>
    </row>
    <row r="22" spans="3:12" ht="22.5" customHeight="1" x14ac:dyDescent="0.25">
      <c r="C22" s="254" t="s">
        <v>64</v>
      </c>
      <c r="D22" s="255"/>
      <c r="E22" s="255"/>
      <c r="F22" s="255"/>
      <c r="G22" s="255"/>
      <c r="H22" s="255"/>
      <c r="I22" s="255"/>
      <c r="J22" s="255"/>
      <c r="K22" s="255"/>
      <c r="L22" s="255"/>
    </row>
    <row r="23" spans="3:12" ht="96.75" customHeight="1" x14ac:dyDescent="0.25">
      <c r="C23" s="193" t="str">
        <f>'1 день'!B88</f>
        <v>Запеканка овощная № 492 - 2019 Сборник рецептур на продукцию общественного пит-я/ изд. ДеЛи плюс</v>
      </c>
      <c r="D23" s="193" t="str">
        <f>'2 день'!B63</f>
        <v>Вареники ленивые № 156, 2010, Сборник технологических нормативов, рецептур блюд кулинарных изделий</v>
      </c>
      <c r="E23" s="193" t="str">
        <f>'3 день'!B63</f>
        <v>Рыба, запеченная с яйцом № 382 - 2010, Сборник технологических нормативов, рецептур блюд кулинарных изделий</v>
      </c>
      <c r="F23" s="193" t="str">
        <f>'4 день'!B74</f>
        <v>Биточки манные/пшенные со сгущенным молоком № 240 - 2019 Сборник рецептур на продукцию общественного пит-я/ изд. ДеЛи плюс</v>
      </c>
      <c r="G23" s="193" t="str">
        <f>'5 день'!B82</f>
        <v>Суп молочный с макаронными изделиями №44-2010, Сборник тех.нормативов, рецептур блюд кулинарных изд. для детского питания/Уфа</v>
      </c>
      <c r="H23" s="191" t="str">
        <f>'6 день'!B77</f>
        <v>Блинчики с джемом № 265 - 2010, Сборник технологических нормативов, рецептур блюд кулинарных изделий</v>
      </c>
      <c r="I23" s="191" t="str">
        <f>'7 день'!B64</f>
        <v>Запеканка творожная № 117 - 2010, Сборник технологических нормативов, рецептур блюд кулинарных изделий</v>
      </c>
      <c r="J23" s="191" t="str">
        <f>'8 день'!B83</f>
        <v>Биточки рыбные с овощами, запеченные с сыром № 382 - 2010, Сборник технологических нормативов, рецептур блюд кулинарных изделий</v>
      </c>
      <c r="K23" s="191" t="str">
        <f>'9 день'!B80</f>
        <v>Котлеты капустные №484-Сборник рецептур на продукцию общественного питания/ДеЛи плюс, 2019</v>
      </c>
      <c r="L23" s="191" t="str">
        <f>'10 день'!B86</f>
        <v>Винегрет овощной №33, Сборник рецептур на продукцию общественного питания/ДеЛи плюс, 2019</v>
      </c>
    </row>
    <row r="24" spans="3:12" ht="102" customHeight="1" x14ac:dyDescent="0.25">
      <c r="C24" s="193" t="str">
        <f>'1 день'!B104</f>
        <v>Рогалик с мармеладом № 746 - 2010, Сборник технологических нормативов, рецептур блюд кулинарных изделий</v>
      </c>
      <c r="D24" s="193" t="str">
        <f>'2 день'!B71</f>
        <v>Напиток кисломолочный (варенец/ряженка)</v>
      </c>
      <c r="E24" s="193" t="str">
        <f>'3 день'!B78</f>
        <v>Винегрет овощной №33, Сборник рецептур на продукцию общественного питания/ДеЛи плюс, 2019</v>
      </c>
      <c r="F24" s="193" t="str">
        <f>'4 день'!B85</f>
        <v>Компотиз плодов консервированных № 377- 2010, Сборник технологических нормативов, рецептур блюд кулинарных изделий</v>
      </c>
      <c r="G24" s="193" t="str">
        <f>'5 день'!B88</f>
        <v>Плюшка новомосковская №184-2010, Сборник тех.нормативов, рецептур блюд кулинарных изд. для детского питания/Уфа</v>
      </c>
      <c r="H24" s="191" t="str">
        <f>'6 день'!B87</f>
        <v xml:space="preserve">Каша  "Манная" жидкая с маслом №311-2010, Сборник технологических нормативов, рецептур блюд кулинарных изделий
для детского питания
</v>
      </c>
      <c r="I24" s="193" t="str">
        <f>'7 день'!B79</f>
        <v>Сырники из творога № 130 - 2010, Сборник технологических нормативов, рецептур блюд кулинарных изделий</v>
      </c>
      <c r="J24" s="191" t="str">
        <f>'8 день'!B98</f>
        <v>Салат зимний № 318, Сборник рецептур на продукцию общественного питания/ДеЛи плюс, 2019</v>
      </c>
      <c r="K24" s="191" t="str">
        <f>'9 день'!B90</f>
        <v>Картофельное пюре № 903, Сборник рецептур на продукцию общественного питания/ДеЛи плюс, 2019</v>
      </c>
      <c r="L24" s="191" t="str">
        <f>'10 день'!B98</f>
        <v>Кнели рыбные, припущенные №57, Сборник рецептур на продукцию общественного питания/ДеЛи плюс, 2019</v>
      </c>
    </row>
    <row r="25" spans="3:12" ht="71.25" customHeight="1" x14ac:dyDescent="0.25">
      <c r="C25" s="193" t="str">
        <f>'1 день'!B112</f>
        <v>Напиток из плодов шиповника № 1210, Сборник рецептур на продукцию общественного питания/ДеЛи плюс, 2019</v>
      </c>
      <c r="D25" s="193"/>
      <c r="E25" s="193" t="str">
        <f>'3 день'!B86</f>
        <v>Кисель из повидла, джема, варенья № 1094 - Сборник рецептур на продукцию общественного питания/ДеЛи плюс, 2019</v>
      </c>
      <c r="F25" s="193"/>
      <c r="G25" s="193" t="str">
        <f>'5 день'!B96</f>
        <v>Напиток из плодов шиповника № 1210, Сборник рецептур на продукцию общественного питания/ДеЛи плюс, 2019</v>
      </c>
      <c r="H25" s="191" t="str">
        <f>'6 день'!B93</f>
        <v>Кисель из плодов или ягод свежих + Витамин С № 1082,  Сборник рецептур на продукцию общественного питания/ДеЛи плюс, 2019</v>
      </c>
      <c r="I25" s="191" t="str">
        <f>'7 день'!B89</f>
        <v>Напиток кисломолочный (варенец/ряженка)</v>
      </c>
      <c r="J25" s="191" t="str">
        <f>'8 день'!B110</f>
        <v>Чай с лимоном № 1168, Сборник рецептур на продукцию общественного питания/ДеЛи плюс, 2019</v>
      </c>
      <c r="K25" s="191" t="str">
        <f>'9 день'!B101</f>
        <v>Компот из свежих плодов № 631- 2010, Сборник технологических нормативов, рецептур блюд кулинарных изделий</v>
      </c>
      <c r="L25" s="191" t="str">
        <f>'10 день'!B106</f>
        <v>Соус сметанный № 600 - 2010, Сборник технологических нормативов, рецептур блюд кулинарных изделий</v>
      </c>
    </row>
    <row r="26" spans="3:12" ht="71.25" customHeight="1" x14ac:dyDescent="0.25">
      <c r="C26" s="193"/>
      <c r="D26" s="193"/>
      <c r="E26" s="193"/>
      <c r="F26" s="193"/>
      <c r="G26" s="193" t="str">
        <f>'5 день'!B100</f>
        <v>Фрукт в ассортименте (груша)</v>
      </c>
      <c r="H26" s="191"/>
      <c r="I26" s="191"/>
      <c r="J26" s="191" t="str">
        <f>'8 день'!B115</f>
        <v>Хлеб ржаной (серый)</v>
      </c>
      <c r="K26" s="191" t="str">
        <f>'9 день'!B106</f>
        <v>Хлеб ржаной (серый)</v>
      </c>
      <c r="L26" s="191" t="str">
        <f>'10 день'!B110</f>
        <v>Чай с сахаром № 167-2019 Сборник рецептур на продукцию общественного пит-я/ изд. ДеЛи плюс</v>
      </c>
    </row>
    <row r="27" spans="3:12" ht="71.25" customHeight="1" x14ac:dyDescent="0.25">
      <c r="C27" s="193"/>
      <c r="D27" s="193"/>
      <c r="E27" s="193"/>
      <c r="F27" s="193"/>
      <c r="G27" s="193"/>
      <c r="H27" s="191"/>
      <c r="I27" s="191"/>
      <c r="J27" s="191"/>
      <c r="K27" s="191"/>
      <c r="L27" s="191" t="str">
        <f>'10 день'!B114</f>
        <v>Булочка домашняя № 779, сборник рецептур 2004г.</v>
      </c>
    </row>
  </sheetData>
  <mergeCells count="4">
    <mergeCell ref="C3:L3"/>
    <mergeCell ref="C9:L9"/>
    <mergeCell ref="C13:L13"/>
    <mergeCell ref="C22:L22"/>
  </mergeCells>
  <pageMargins left="0.70866141732283472" right="0.70866141732283472" top="0.35433070866141736" bottom="0.35433070866141736" header="0.31496062992125984" footer="0.31496062992125984"/>
  <pageSetup paperSize="9" scale="60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72"/>
  <sheetViews>
    <sheetView zoomScale="110" zoomScaleNormal="110" workbookViewId="0">
      <pane ySplit="6" topLeftCell="A7" activePane="bottomLeft" state="frozen"/>
      <selection pane="bottomLeft" activeCell="B6" sqref="B6:B10"/>
    </sheetView>
  </sheetViews>
  <sheetFormatPr defaultRowHeight="15" x14ac:dyDescent="0.25"/>
  <cols>
    <col min="1" max="1" width="0.140625" customWidth="1"/>
    <col min="2" max="2" width="28.7109375" style="21" customWidth="1"/>
    <col min="20" max="20" width="5" customWidth="1"/>
  </cols>
  <sheetData>
    <row r="1" spans="2:32" ht="30" customHeight="1" x14ac:dyDescent="0.25">
      <c r="B1" s="203" t="s">
        <v>103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2:32" ht="69.75" customHeight="1" x14ac:dyDescent="0.25">
      <c r="B2" s="203" t="s">
        <v>102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2:32" x14ac:dyDescent="0.25">
      <c r="B3" s="206" t="s">
        <v>125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32" ht="19.5" customHeight="1" x14ac:dyDescent="0.25">
      <c r="B4" s="201" t="s">
        <v>1</v>
      </c>
      <c r="C4" s="201" t="s">
        <v>2</v>
      </c>
      <c r="D4" s="201" t="s">
        <v>3</v>
      </c>
      <c r="E4" s="195" t="s">
        <v>4</v>
      </c>
      <c r="F4" s="209"/>
      <c r="G4" s="210"/>
      <c r="H4" s="210"/>
      <c r="I4" s="211"/>
      <c r="J4" s="198" t="s">
        <v>5</v>
      </c>
      <c r="K4" s="199"/>
      <c r="L4" s="199"/>
      <c r="M4" s="199"/>
      <c r="N4" s="199"/>
      <c r="O4" s="200"/>
    </row>
    <row r="5" spans="2:32" ht="15" customHeight="1" x14ac:dyDescent="0.25">
      <c r="B5" s="202"/>
      <c r="C5" s="202"/>
      <c r="D5" s="202"/>
      <c r="E5" s="15" t="s">
        <v>6</v>
      </c>
      <c r="F5" s="2" t="s">
        <v>7</v>
      </c>
      <c r="G5" s="2" t="s">
        <v>8</v>
      </c>
      <c r="H5" s="2" t="s">
        <v>9</v>
      </c>
      <c r="I5" s="8" t="s">
        <v>10</v>
      </c>
      <c r="J5" s="198" t="s">
        <v>11</v>
      </c>
      <c r="K5" s="199"/>
      <c r="L5" s="200"/>
      <c r="M5" s="198" t="s">
        <v>12</v>
      </c>
      <c r="N5" s="199"/>
      <c r="O5" s="200"/>
    </row>
    <row r="6" spans="2:32" x14ac:dyDescent="0.25">
      <c r="B6" s="15"/>
      <c r="C6" s="15"/>
      <c r="D6" s="15"/>
      <c r="E6" s="15"/>
      <c r="F6" s="2"/>
      <c r="G6" s="2"/>
      <c r="H6" s="2"/>
      <c r="I6" s="8"/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49"/>
      <c r="Q6" s="48"/>
    </row>
    <row r="7" spans="2:32" x14ac:dyDescent="0.25">
      <c r="B7" s="8" t="s">
        <v>19</v>
      </c>
      <c r="C7" s="8">
        <v>350</v>
      </c>
      <c r="D7" s="8"/>
      <c r="E7" s="8"/>
      <c r="F7" s="2">
        <f>F8+F9+F10+F16</f>
        <v>8.84</v>
      </c>
      <c r="G7" s="2">
        <f t="shared" ref="G7:O7" si="0">G8+G9+G10+G16</f>
        <v>7.5</v>
      </c>
      <c r="H7" s="2">
        <f t="shared" si="0"/>
        <v>53.6</v>
      </c>
      <c r="I7" s="2">
        <f t="shared" si="0"/>
        <v>317.26</v>
      </c>
      <c r="J7" s="2">
        <f t="shared" si="0"/>
        <v>1.9810000000000001</v>
      </c>
      <c r="K7" s="2">
        <f t="shared" si="0"/>
        <v>0.77</v>
      </c>
      <c r="L7" s="2">
        <f t="shared" si="0"/>
        <v>0.24</v>
      </c>
      <c r="M7" s="2">
        <f t="shared" si="0"/>
        <v>313.88</v>
      </c>
      <c r="N7" s="2">
        <f t="shared" si="0"/>
        <v>40.03</v>
      </c>
      <c r="O7" s="2">
        <f t="shared" si="0"/>
        <v>2.1599999999999997</v>
      </c>
      <c r="Q7" s="48"/>
    </row>
    <row r="8" spans="2:32" ht="20.100000000000001" customHeight="1" x14ac:dyDescent="0.25">
      <c r="B8" s="60" t="s">
        <v>21</v>
      </c>
      <c r="C8" s="6">
        <v>40</v>
      </c>
      <c r="D8" s="6">
        <v>40</v>
      </c>
      <c r="E8" s="8">
        <v>40</v>
      </c>
      <c r="F8" s="2">
        <v>3.24</v>
      </c>
      <c r="G8" s="2">
        <v>0.4</v>
      </c>
      <c r="H8" s="2">
        <v>19.600000000000001</v>
      </c>
      <c r="I8" s="3">
        <f>F8*4+G8*9+H8*4</f>
        <v>94.960000000000008</v>
      </c>
      <c r="J8" s="4">
        <v>0.8</v>
      </c>
      <c r="K8" s="4">
        <v>0</v>
      </c>
      <c r="L8" s="4">
        <v>0</v>
      </c>
      <c r="M8" s="4">
        <v>13.2</v>
      </c>
      <c r="N8" s="4">
        <v>24.8</v>
      </c>
      <c r="O8" s="4">
        <v>1.7</v>
      </c>
      <c r="Q8" s="48"/>
    </row>
    <row r="9" spans="2:32" ht="18.75" customHeight="1" x14ac:dyDescent="0.25">
      <c r="B9" s="20" t="s">
        <v>126</v>
      </c>
      <c r="C9" s="6">
        <v>12</v>
      </c>
      <c r="D9" s="6">
        <v>12</v>
      </c>
      <c r="E9" s="8">
        <v>12</v>
      </c>
      <c r="F9" s="2">
        <v>0</v>
      </c>
      <c r="G9" s="2">
        <v>0</v>
      </c>
      <c r="H9" s="2">
        <v>10.199999999999999</v>
      </c>
      <c r="I9" s="3">
        <f>F9*4+G9*9+H9*4</f>
        <v>40.799999999999997</v>
      </c>
      <c r="J9" s="65">
        <v>1E-3</v>
      </c>
      <c r="K9" s="4">
        <v>0.7</v>
      </c>
      <c r="L9" s="4">
        <v>0.24</v>
      </c>
      <c r="M9" s="4">
        <v>0.98</v>
      </c>
      <c r="N9" s="61">
        <v>0.53</v>
      </c>
      <c r="O9" s="61">
        <v>0.12</v>
      </c>
      <c r="Q9" s="48"/>
    </row>
    <row r="10" spans="2:32" ht="85.5" customHeight="1" x14ac:dyDescent="0.25">
      <c r="B10" s="16" t="s">
        <v>135</v>
      </c>
      <c r="C10" s="17"/>
      <c r="D10" s="18"/>
      <c r="E10" s="8">
        <v>150</v>
      </c>
      <c r="F10" s="2">
        <v>3.9</v>
      </c>
      <c r="G10" s="2">
        <v>5.5</v>
      </c>
      <c r="H10" s="2">
        <v>17.899999999999999</v>
      </c>
      <c r="I10" s="3">
        <f>F10*4+G10*9+H10*4</f>
        <v>136.69999999999999</v>
      </c>
      <c r="J10" s="2">
        <v>0.65</v>
      </c>
      <c r="K10" s="2">
        <v>0.04</v>
      </c>
      <c r="L10" s="2">
        <v>0</v>
      </c>
      <c r="M10" s="4">
        <v>166.95</v>
      </c>
      <c r="N10" s="4">
        <v>14.7</v>
      </c>
      <c r="O10" s="4">
        <v>0.3</v>
      </c>
      <c r="Q10" s="66"/>
      <c r="R10" s="66"/>
      <c r="S10" s="66"/>
      <c r="T10" s="44"/>
      <c r="U10" s="45"/>
      <c r="V10" s="45"/>
      <c r="W10" s="45"/>
      <c r="X10" s="46"/>
      <c r="Y10" s="47"/>
      <c r="Z10" s="47"/>
      <c r="AA10" s="47"/>
      <c r="AB10" s="47"/>
      <c r="AC10" s="47"/>
      <c r="AD10" s="47"/>
    </row>
    <row r="11" spans="2:32" ht="20.100000000000001" customHeight="1" x14ac:dyDescent="0.25">
      <c r="B11" s="14" t="s">
        <v>129</v>
      </c>
      <c r="C11" s="6">
        <v>28.8</v>
      </c>
      <c r="D11" s="6">
        <v>28.8</v>
      </c>
      <c r="E11" s="3"/>
      <c r="F11" s="7"/>
      <c r="G11" s="7"/>
      <c r="H11" s="7"/>
      <c r="I11" s="9"/>
      <c r="J11" s="2"/>
      <c r="K11" s="2"/>
      <c r="L11" s="2"/>
      <c r="M11" s="2"/>
      <c r="N11" s="2"/>
      <c r="O11" s="2"/>
      <c r="Q11" s="128"/>
      <c r="R11" s="67"/>
      <c r="S11" s="67"/>
      <c r="T11" s="67"/>
      <c r="U11" s="127"/>
      <c r="V11" s="127"/>
      <c r="W11" s="127"/>
      <c r="X11" s="46"/>
      <c r="Y11" s="130"/>
      <c r="Z11" s="130"/>
      <c r="AA11" s="130"/>
      <c r="AB11" s="130"/>
      <c r="AC11" s="130"/>
      <c r="AD11" s="130"/>
    </row>
    <row r="12" spans="2:32" ht="20.100000000000001" customHeight="1" x14ac:dyDescent="0.25">
      <c r="B12" s="14" t="s">
        <v>22</v>
      </c>
      <c r="C12" s="6">
        <v>121</v>
      </c>
      <c r="D12" s="6">
        <v>121</v>
      </c>
      <c r="E12" s="3"/>
      <c r="F12" s="2"/>
      <c r="G12" s="2"/>
      <c r="H12" s="2"/>
      <c r="I12" s="3"/>
      <c r="J12" s="2"/>
      <c r="K12" s="2"/>
      <c r="L12" s="2"/>
      <c r="M12" s="2"/>
      <c r="N12" s="2"/>
      <c r="O12" s="2"/>
      <c r="Q12" s="128"/>
      <c r="R12" s="67"/>
      <c r="S12" s="67"/>
      <c r="T12" s="67"/>
      <c r="U12" s="127"/>
      <c r="V12" s="127"/>
      <c r="W12" s="127"/>
      <c r="X12" s="46"/>
      <c r="Y12" s="130"/>
      <c r="Z12" s="130"/>
      <c r="AA12" s="130"/>
      <c r="AB12" s="130"/>
      <c r="AC12" s="130"/>
      <c r="AD12" s="130"/>
    </row>
    <row r="13" spans="2:32" ht="20.100000000000001" customHeight="1" x14ac:dyDescent="0.25">
      <c r="B13" s="19" t="s">
        <v>23</v>
      </c>
      <c r="C13" s="10">
        <f>C12*120/1000</f>
        <v>14.52</v>
      </c>
      <c r="D13" s="10">
        <f>D12*120/1000</f>
        <v>14.52</v>
      </c>
      <c r="E13" s="3"/>
      <c r="F13" s="2"/>
      <c r="G13" s="2"/>
      <c r="H13" s="2"/>
      <c r="I13" s="3"/>
      <c r="J13" s="2"/>
      <c r="K13" s="2"/>
      <c r="L13" s="2"/>
      <c r="M13" s="2"/>
      <c r="N13" s="2"/>
      <c r="O13" s="2"/>
      <c r="Q13" s="128"/>
      <c r="R13" s="67"/>
      <c r="S13" s="67"/>
      <c r="T13" s="67"/>
      <c r="U13" s="127"/>
      <c r="V13" s="127"/>
      <c r="W13" s="127"/>
      <c r="X13" s="46"/>
      <c r="Y13" s="130"/>
      <c r="Z13" s="130"/>
      <c r="AA13" s="130"/>
      <c r="AB13" s="130"/>
      <c r="AC13" s="130"/>
      <c r="AD13" s="130"/>
    </row>
    <row r="14" spans="2:32" ht="20.100000000000001" customHeight="1" x14ac:dyDescent="0.25">
      <c r="B14" s="14" t="s">
        <v>24</v>
      </c>
      <c r="C14" s="11">
        <v>3</v>
      </c>
      <c r="D14" s="11">
        <v>3</v>
      </c>
      <c r="E14" s="3"/>
      <c r="F14" s="2"/>
      <c r="G14" s="2"/>
      <c r="H14" s="2"/>
      <c r="I14" s="3"/>
      <c r="J14" s="2"/>
      <c r="K14" s="2"/>
      <c r="L14" s="2"/>
      <c r="M14" s="2"/>
      <c r="N14" s="2"/>
      <c r="O14" s="2"/>
      <c r="Q14" s="131"/>
      <c r="R14" s="103"/>
      <c r="S14" s="103"/>
      <c r="T14" s="67"/>
      <c r="U14" s="127"/>
      <c r="V14" s="127"/>
      <c r="W14" s="127"/>
      <c r="X14" s="46"/>
      <c r="Y14" s="130"/>
      <c r="Z14" s="130"/>
      <c r="AA14" s="130"/>
      <c r="AB14" s="130"/>
      <c r="AC14" s="130"/>
      <c r="AD14" s="130"/>
    </row>
    <row r="15" spans="2:32" ht="20.100000000000001" customHeight="1" x14ac:dyDescent="0.25">
      <c r="B15" s="14" t="s">
        <v>25</v>
      </c>
      <c r="C15" s="6">
        <v>3</v>
      </c>
      <c r="D15" s="6">
        <v>3</v>
      </c>
      <c r="E15" s="8"/>
      <c r="F15" s="2"/>
      <c r="G15" s="2"/>
      <c r="H15" s="2"/>
      <c r="I15" s="3"/>
      <c r="J15" s="2"/>
      <c r="K15" s="2"/>
      <c r="L15" s="2"/>
      <c r="M15" s="2"/>
      <c r="N15" s="2"/>
      <c r="O15" s="2"/>
      <c r="Q15" s="48"/>
    </row>
    <row r="16" spans="2:32" ht="60" customHeight="1" x14ac:dyDescent="0.25">
      <c r="B16" s="16" t="s">
        <v>26</v>
      </c>
      <c r="C16" s="17"/>
      <c r="D16" s="18"/>
      <c r="E16" s="8">
        <v>150</v>
      </c>
      <c r="F16" s="2">
        <v>1.7</v>
      </c>
      <c r="G16" s="2">
        <v>1.6</v>
      </c>
      <c r="H16" s="2">
        <v>5.9</v>
      </c>
      <c r="I16" s="3">
        <f>H16*4+G16*9+F16*4</f>
        <v>44.8</v>
      </c>
      <c r="J16" s="4">
        <v>0.53</v>
      </c>
      <c r="K16" s="4">
        <v>0.03</v>
      </c>
      <c r="L16" s="4">
        <v>0</v>
      </c>
      <c r="M16" s="4">
        <v>132.75</v>
      </c>
      <c r="N16" s="4">
        <v>0</v>
      </c>
      <c r="O16" s="4">
        <v>0.04</v>
      </c>
      <c r="P16" s="108"/>
      <c r="Q16" s="48"/>
      <c r="S16" s="216"/>
      <c r="T16" s="216"/>
      <c r="U16" s="216"/>
      <c r="V16" s="44"/>
      <c r="W16" s="45"/>
      <c r="X16" s="45"/>
      <c r="Y16" s="45"/>
      <c r="Z16" s="46"/>
      <c r="AA16" s="47"/>
      <c r="AB16" s="47"/>
      <c r="AC16" s="47"/>
      <c r="AD16" s="47"/>
      <c r="AE16" s="47"/>
      <c r="AF16" s="47"/>
    </row>
    <row r="17" spans="2:32" ht="20.100000000000001" customHeight="1" x14ac:dyDescent="0.25">
      <c r="B17" s="14" t="s">
        <v>27</v>
      </c>
      <c r="C17" s="6">
        <v>1.1000000000000001</v>
      </c>
      <c r="D17" s="6">
        <v>1.1000000000000001</v>
      </c>
      <c r="E17" s="6"/>
      <c r="F17" s="7"/>
      <c r="G17" s="7"/>
      <c r="H17" s="7"/>
      <c r="I17" s="3"/>
      <c r="J17" s="9"/>
      <c r="K17" s="9"/>
      <c r="L17" s="9"/>
      <c r="M17" s="9"/>
      <c r="N17" s="9"/>
      <c r="O17" s="9"/>
      <c r="P17" s="108"/>
      <c r="Q17" s="48"/>
      <c r="S17" s="164"/>
      <c r="T17" s="164"/>
      <c r="U17" s="164"/>
      <c r="V17" s="44"/>
      <c r="W17" s="45"/>
      <c r="X17" s="45"/>
      <c r="Y17" s="45"/>
      <c r="Z17" s="46"/>
      <c r="AA17" s="47"/>
      <c r="AB17" s="47"/>
      <c r="AC17" s="47"/>
      <c r="AD17" s="47"/>
      <c r="AE17" s="47"/>
      <c r="AF17" s="47"/>
    </row>
    <row r="18" spans="2:32" ht="20.100000000000001" customHeight="1" x14ac:dyDescent="0.25">
      <c r="B18" s="14" t="s">
        <v>24</v>
      </c>
      <c r="C18" s="6">
        <v>5</v>
      </c>
      <c r="D18" s="6">
        <v>5</v>
      </c>
      <c r="E18" s="6"/>
      <c r="F18" s="7"/>
      <c r="G18" s="7"/>
      <c r="H18" s="7"/>
      <c r="I18" s="3"/>
      <c r="J18" s="9"/>
      <c r="K18" s="9"/>
      <c r="L18" s="9"/>
      <c r="M18" s="9"/>
      <c r="N18" s="9"/>
      <c r="O18" s="9"/>
      <c r="P18" s="108"/>
      <c r="Q18" s="48"/>
      <c r="S18" s="164"/>
      <c r="T18" s="164"/>
      <c r="U18" s="164"/>
      <c r="V18" s="44"/>
      <c r="W18" s="45"/>
      <c r="X18" s="45"/>
      <c r="Y18" s="45"/>
      <c r="Z18" s="46"/>
      <c r="AA18" s="47"/>
      <c r="AB18" s="47"/>
      <c r="AC18" s="47"/>
      <c r="AD18" s="47"/>
      <c r="AE18" s="47"/>
      <c r="AF18" s="47"/>
    </row>
    <row r="19" spans="2:32" ht="20.100000000000001" customHeight="1" x14ac:dyDescent="0.25">
      <c r="B19" s="14" t="s">
        <v>28</v>
      </c>
      <c r="C19" s="6">
        <v>155</v>
      </c>
      <c r="D19" s="6">
        <v>155</v>
      </c>
      <c r="E19" s="6"/>
      <c r="F19" s="7"/>
      <c r="G19" s="7"/>
      <c r="H19" s="7"/>
      <c r="I19" s="3"/>
      <c r="J19" s="9"/>
      <c r="K19" s="9"/>
      <c r="L19" s="9"/>
      <c r="M19" s="9"/>
      <c r="N19" s="9"/>
      <c r="O19" s="9"/>
      <c r="P19" s="108"/>
      <c r="Q19" s="48"/>
      <c r="S19" s="164"/>
      <c r="T19" s="164"/>
      <c r="U19" s="164"/>
      <c r="V19" s="44"/>
      <c r="W19" s="45"/>
      <c r="X19" s="45"/>
      <c r="Y19" s="45"/>
      <c r="Z19" s="46"/>
      <c r="AA19" s="47"/>
      <c r="AB19" s="47"/>
      <c r="AC19" s="47"/>
      <c r="AD19" s="47"/>
      <c r="AE19" s="47"/>
      <c r="AF19" s="47"/>
    </row>
    <row r="20" spans="2:32" ht="20.100000000000001" customHeight="1" x14ac:dyDescent="0.25">
      <c r="B20" s="19" t="s">
        <v>29</v>
      </c>
      <c r="C20" s="10">
        <f>C19*120/1000</f>
        <v>18.600000000000001</v>
      </c>
      <c r="D20" s="10">
        <f>D19*120/1000</f>
        <v>18.600000000000001</v>
      </c>
      <c r="E20" s="6"/>
      <c r="F20" s="7"/>
      <c r="G20" s="7"/>
      <c r="H20" s="7"/>
      <c r="I20" s="3"/>
      <c r="J20" s="9"/>
      <c r="K20" s="9"/>
      <c r="L20" s="9"/>
      <c r="M20" s="9"/>
      <c r="N20" s="9"/>
      <c r="O20" s="9"/>
      <c r="P20" s="108"/>
      <c r="Q20" s="48"/>
      <c r="S20" s="164"/>
      <c r="T20" s="164"/>
      <c r="U20" s="164"/>
      <c r="V20" s="44"/>
      <c r="W20" s="45"/>
      <c r="X20" s="45"/>
      <c r="Y20" s="45"/>
      <c r="Z20" s="46"/>
      <c r="AA20" s="47"/>
      <c r="AB20" s="47"/>
      <c r="AC20" s="47"/>
      <c r="AD20" s="47"/>
      <c r="AE20" s="47"/>
      <c r="AF20" s="47"/>
    </row>
    <row r="21" spans="2:32" ht="18.75" customHeight="1" x14ac:dyDescent="0.25">
      <c r="B21" s="8" t="s">
        <v>128</v>
      </c>
      <c r="C21" s="8"/>
      <c r="D21" s="8"/>
      <c r="E21" s="8"/>
      <c r="F21" s="2">
        <f>F22+F23</f>
        <v>1</v>
      </c>
      <c r="G21" s="2">
        <f t="shared" ref="G21:O21" si="1">G22+G23</f>
        <v>0.7</v>
      </c>
      <c r="H21" s="2">
        <f t="shared" si="1"/>
        <v>17.2</v>
      </c>
      <c r="I21" s="2">
        <f t="shared" si="1"/>
        <v>79.099999999999994</v>
      </c>
      <c r="J21" s="2">
        <f t="shared" si="1"/>
        <v>1.2E-2</v>
      </c>
      <c r="K21" s="2">
        <f t="shared" si="1"/>
        <v>0.12000000000000001</v>
      </c>
      <c r="L21" s="2">
        <f t="shared" si="1"/>
        <v>2.8</v>
      </c>
      <c r="M21" s="2">
        <f t="shared" si="1"/>
        <v>36.33</v>
      </c>
      <c r="N21" s="2">
        <f t="shared" si="1"/>
        <v>46.8</v>
      </c>
      <c r="O21" s="2">
        <f t="shared" si="1"/>
        <v>1.5699999999999998</v>
      </c>
      <c r="Q21" s="48"/>
      <c r="S21" s="126"/>
      <c r="T21" s="127"/>
      <c r="U21" s="127"/>
      <c r="V21" s="127"/>
      <c r="W21" s="127"/>
      <c r="X21" s="45"/>
      <c r="Y21" s="45"/>
      <c r="Z21" s="44"/>
      <c r="AA21" s="47"/>
      <c r="AB21" s="47"/>
      <c r="AC21" s="47"/>
      <c r="AD21" s="47"/>
      <c r="AE21" s="47"/>
      <c r="AF21" s="47"/>
    </row>
    <row r="22" spans="2:32" ht="20.100000000000001" customHeight="1" x14ac:dyDescent="0.25">
      <c r="B22" s="70" t="s">
        <v>346</v>
      </c>
      <c r="C22" s="71"/>
      <c r="D22" s="72"/>
      <c r="E22" s="8">
        <v>100</v>
      </c>
      <c r="F22" s="2">
        <v>0.4</v>
      </c>
      <c r="G22" s="2">
        <v>0.1</v>
      </c>
      <c r="H22" s="2">
        <v>13</v>
      </c>
      <c r="I22" s="3">
        <f>F22*4+G22*9+H22*4</f>
        <v>54.5</v>
      </c>
      <c r="J22" s="4">
        <v>1.2E-2</v>
      </c>
      <c r="K22" s="4">
        <v>0.1</v>
      </c>
      <c r="L22" s="4">
        <v>2.8</v>
      </c>
      <c r="M22" s="4">
        <v>10</v>
      </c>
      <c r="N22" s="4">
        <v>7</v>
      </c>
      <c r="O22" s="4">
        <v>0.15</v>
      </c>
      <c r="Q22" s="48"/>
      <c r="S22" s="126"/>
      <c r="T22" s="130"/>
      <c r="U22" s="130"/>
      <c r="V22" s="127"/>
      <c r="W22" s="127"/>
      <c r="X22" s="127"/>
      <c r="Y22" s="127"/>
      <c r="Z22" s="67"/>
      <c r="AA22" s="130"/>
      <c r="AB22" s="130"/>
      <c r="AC22" s="130"/>
      <c r="AD22" s="130"/>
      <c r="AE22" s="130"/>
      <c r="AF22" s="130"/>
    </row>
    <row r="23" spans="2:32" ht="39.75" customHeight="1" x14ac:dyDescent="0.25">
      <c r="B23" s="174" t="s">
        <v>291</v>
      </c>
      <c r="C23" s="175"/>
      <c r="D23" s="176"/>
      <c r="E23" s="8">
        <v>10</v>
      </c>
      <c r="F23" s="2">
        <v>0.6</v>
      </c>
      <c r="G23" s="2">
        <v>0.6</v>
      </c>
      <c r="H23" s="2">
        <v>4.2</v>
      </c>
      <c r="I23" s="3">
        <v>24.6</v>
      </c>
      <c r="J23" s="4">
        <v>0</v>
      </c>
      <c r="K23" s="4">
        <v>0.02</v>
      </c>
      <c r="L23" s="4">
        <v>0</v>
      </c>
      <c r="M23" s="4">
        <v>26.33</v>
      </c>
      <c r="N23" s="4">
        <v>39.799999999999997</v>
      </c>
      <c r="O23" s="4">
        <v>1.42</v>
      </c>
      <c r="Q23" s="48"/>
      <c r="S23" s="126"/>
      <c r="T23" s="130"/>
      <c r="U23" s="130"/>
      <c r="V23" s="127"/>
      <c r="W23" s="127"/>
      <c r="X23" s="127"/>
      <c r="Y23" s="127"/>
      <c r="Z23" s="67"/>
      <c r="AA23" s="130"/>
      <c r="AB23" s="130"/>
      <c r="AC23" s="130"/>
      <c r="AD23" s="130"/>
      <c r="AE23" s="130"/>
      <c r="AF23" s="130"/>
    </row>
    <row r="24" spans="2:32" ht="20.100000000000001" customHeight="1" x14ac:dyDescent="0.25">
      <c r="B24" s="8" t="s">
        <v>30</v>
      </c>
      <c r="C24" s="8"/>
      <c r="D24" s="8"/>
      <c r="E24" s="8"/>
      <c r="F24" s="2">
        <f>F25+F37+F43+F57+F61</f>
        <v>20.85</v>
      </c>
      <c r="G24" s="2">
        <f t="shared" ref="G24:O24" si="2">G25+G37+G43+G57+G61</f>
        <v>23.799999999999997</v>
      </c>
      <c r="H24" s="2">
        <f t="shared" si="2"/>
        <v>64.260000000000005</v>
      </c>
      <c r="I24" s="2">
        <f t="shared" si="2"/>
        <v>554.6400000000001</v>
      </c>
      <c r="J24" s="2">
        <f t="shared" si="2"/>
        <v>0.26200000000000001</v>
      </c>
      <c r="K24" s="2">
        <f t="shared" si="2"/>
        <v>69.27</v>
      </c>
      <c r="L24" s="2">
        <f t="shared" si="2"/>
        <v>15.6</v>
      </c>
      <c r="M24" s="2">
        <f t="shared" si="2"/>
        <v>106.08</v>
      </c>
      <c r="N24" s="2">
        <f t="shared" si="2"/>
        <v>94.199999999999989</v>
      </c>
      <c r="O24" s="2">
        <f t="shared" si="2"/>
        <v>4.8</v>
      </c>
      <c r="Q24" s="48"/>
      <c r="S24" s="126"/>
      <c r="T24" s="127"/>
      <c r="U24" s="127"/>
      <c r="V24" s="127"/>
      <c r="W24" s="127"/>
      <c r="X24" s="45"/>
      <c r="Y24" s="45"/>
      <c r="Z24" s="44"/>
      <c r="AA24" s="130"/>
      <c r="AB24" s="130"/>
      <c r="AC24" s="130"/>
      <c r="AD24" s="130"/>
      <c r="AE24" s="130"/>
      <c r="AF24" s="130"/>
    </row>
    <row r="25" spans="2:32" ht="81.75" customHeight="1" x14ac:dyDescent="0.25">
      <c r="B25" s="16" t="s">
        <v>131</v>
      </c>
      <c r="C25" s="17"/>
      <c r="D25" s="18"/>
      <c r="E25" s="8">
        <v>150</v>
      </c>
      <c r="F25" s="2">
        <v>1.8</v>
      </c>
      <c r="G25" s="2">
        <v>4.0999999999999996</v>
      </c>
      <c r="H25" s="2">
        <v>8.5</v>
      </c>
      <c r="I25" s="3">
        <f>H25*4+G25*9+F25*4</f>
        <v>78.100000000000009</v>
      </c>
      <c r="J25" s="4">
        <v>0.03</v>
      </c>
      <c r="K25" s="4">
        <v>7.72</v>
      </c>
      <c r="L25" s="4">
        <v>0.3</v>
      </c>
      <c r="M25" s="4">
        <v>11.82</v>
      </c>
      <c r="N25" s="4">
        <v>12.56</v>
      </c>
      <c r="O25" s="4">
        <v>0.35</v>
      </c>
      <c r="Q25" s="48"/>
      <c r="S25" s="126"/>
      <c r="T25" s="127"/>
      <c r="U25" s="127"/>
      <c r="V25" s="127"/>
      <c r="W25" s="127"/>
      <c r="X25" s="45"/>
      <c r="Y25" s="45"/>
      <c r="Z25" s="44"/>
      <c r="AA25" s="130"/>
      <c r="AB25" s="130"/>
      <c r="AC25" s="130"/>
      <c r="AD25" s="130"/>
      <c r="AE25" s="130"/>
      <c r="AF25" s="130"/>
    </row>
    <row r="26" spans="2:32" ht="24.75" customHeight="1" x14ac:dyDescent="0.25">
      <c r="B26" s="14" t="s">
        <v>400</v>
      </c>
      <c r="C26" s="11">
        <v>42</v>
      </c>
      <c r="D26" s="6">
        <v>29</v>
      </c>
      <c r="E26" s="8"/>
      <c r="F26" s="2"/>
      <c r="G26" s="2"/>
      <c r="H26" s="2"/>
      <c r="I26" s="3"/>
      <c r="J26" s="4"/>
      <c r="K26" s="4"/>
      <c r="L26" s="4"/>
      <c r="M26" s="4"/>
      <c r="N26" s="4"/>
      <c r="O26" s="4"/>
      <c r="Q26" s="48"/>
      <c r="S26" s="128"/>
      <c r="T26" s="67"/>
      <c r="U26" s="67"/>
      <c r="V26" s="127"/>
      <c r="W26" s="127"/>
      <c r="X26" s="45"/>
      <c r="Y26" s="45"/>
      <c r="Z26" s="44"/>
      <c r="AA26" s="130"/>
      <c r="AB26" s="130"/>
      <c r="AC26" s="130"/>
      <c r="AD26" s="130"/>
      <c r="AE26" s="130"/>
      <c r="AF26" s="130"/>
    </row>
    <row r="27" spans="2:32" ht="20.100000000000001" customHeight="1" x14ac:dyDescent="0.25">
      <c r="B27" s="14" t="s">
        <v>134</v>
      </c>
      <c r="C27" s="11"/>
      <c r="D27" s="6">
        <v>20</v>
      </c>
      <c r="E27" s="8"/>
      <c r="F27" s="2"/>
      <c r="G27" s="2"/>
      <c r="H27" s="2"/>
      <c r="I27" s="3"/>
      <c r="J27" s="4"/>
      <c r="K27" s="4"/>
      <c r="L27" s="4"/>
      <c r="M27" s="4"/>
      <c r="N27" s="4"/>
      <c r="O27" s="4"/>
      <c r="Q27" s="48"/>
      <c r="S27" s="128"/>
      <c r="T27" s="67"/>
      <c r="U27" s="67"/>
      <c r="V27" s="127"/>
      <c r="W27" s="127"/>
      <c r="X27" s="45"/>
      <c r="Y27" s="45"/>
      <c r="Z27" s="44"/>
      <c r="AA27" s="130"/>
      <c r="AB27" s="130"/>
      <c r="AC27" s="130"/>
      <c r="AD27" s="130"/>
      <c r="AE27" s="130"/>
      <c r="AF27" s="130"/>
    </row>
    <row r="28" spans="2:32" ht="20.100000000000001" customHeight="1" x14ac:dyDescent="0.25">
      <c r="B28" s="14" t="s">
        <v>132</v>
      </c>
      <c r="C28" s="6"/>
      <c r="D28" s="6">
        <v>12</v>
      </c>
      <c r="E28" s="8"/>
      <c r="F28" s="2"/>
      <c r="G28" s="2"/>
      <c r="H28" s="2"/>
      <c r="I28" s="3"/>
      <c r="J28" s="4"/>
      <c r="K28" s="4"/>
      <c r="L28" s="4"/>
      <c r="M28" s="4"/>
      <c r="N28" s="4"/>
      <c r="O28" s="4"/>
      <c r="Q28" s="48"/>
      <c r="S28" s="126"/>
      <c r="T28" s="67"/>
      <c r="U28" s="67"/>
      <c r="V28" s="127"/>
      <c r="W28" s="127"/>
      <c r="X28" s="45"/>
      <c r="Y28" s="45"/>
      <c r="Z28" s="44"/>
      <c r="AA28" s="130"/>
      <c r="AB28" s="130"/>
      <c r="AC28" s="130"/>
      <c r="AD28" s="130"/>
      <c r="AE28" s="130"/>
      <c r="AF28" s="130"/>
    </row>
    <row r="29" spans="2:32" ht="20.100000000000001" customHeight="1" x14ac:dyDescent="0.25">
      <c r="B29" s="14" t="s">
        <v>44</v>
      </c>
      <c r="C29" s="6">
        <v>10</v>
      </c>
      <c r="D29" s="6">
        <v>10</v>
      </c>
      <c r="E29" s="8"/>
      <c r="F29" s="2"/>
      <c r="G29" s="2"/>
      <c r="H29" s="2"/>
      <c r="I29" s="3"/>
      <c r="J29" s="4"/>
      <c r="K29" s="4"/>
      <c r="L29" s="4"/>
      <c r="M29" s="4"/>
      <c r="N29" s="4"/>
      <c r="O29" s="4"/>
      <c r="Q29" s="48"/>
      <c r="S29" s="131"/>
      <c r="T29" s="103"/>
      <c r="U29" s="103"/>
      <c r="V29" s="127"/>
      <c r="W29" s="127"/>
      <c r="X29" s="45"/>
      <c r="Y29" s="45"/>
      <c r="Z29" s="44"/>
      <c r="AA29" s="130"/>
      <c r="AB29" s="130"/>
      <c r="AC29" s="130"/>
      <c r="AD29" s="130"/>
      <c r="AE29" s="130"/>
      <c r="AF29" s="130"/>
    </row>
    <row r="30" spans="2:32" ht="20.100000000000001" customHeight="1" x14ac:dyDescent="0.25">
      <c r="B30" s="14" t="s">
        <v>124</v>
      </c>
      <c r="C30" s="6">
        <v>0.8</v>
      </c>
      <c r="D30" s="6">
        <v>0.8</v>
      </c>
      <c r="E30" s="8"/>
      <c r="F30" s="2"/>
      <c r="G30" s="2"/>
      <c r="H30" s="2"/>
      <c r="I30" s="3"/>
      <c r="J30" s="4"/>
      <c r="K30" s="4"/>
      <c r="L30" s="4"/>
      <c r="M30" s="4"/>
      <c r="N30" s="4"/>
      <c r="O30" s="4"/>
      <c r="Q30" s="48"/>
    </row>
    <row r="31" spans="2:32" ht="20.100000000000001" customHeight="1" x14ac:dyDescent="0.25">
      <c r="B31" s="14" t="s">
        <v>118</v>
      </c>
      <c r="C31" s="10">
        <v>3.4</v>
      </c>
      <c r="D31" s="10">
        <v>3</v>
      </c>
      <c r="E31" s="8"/>
      <c r="F31" s="2"/>
      <c r="G31" s="2"/>
      <c r="H31" s="2"/>
      <c r="I31" s="3"/>
      <c r="J31" s="4"/>
      <c r="K31" s="4"/>
      <c r="L31" s="4"/>
      <c r="M31" s="4"/>
      <c r="N31" s="4"/>
      <c r="O31" s="4"/>
      <c r="Q31" s="48"/>
    </row>
    <row r="32" spans="2:32" ht="20.100000000000001" customHeight="1" x14ac:dyDescent="0.25">
      <c r="B32" s="14" t="s">
        <v>48</v>
      </c>
      <c r="C32" s="10">
        <v>2</v>
      </c>
      <c r="D32" s="10">
        <v>2</v>
      </c>
      <c r="E32" s="8"/>
      <c r="F32" s="2"/>
      <c r="G32" s="2"/>
      <c r="H32" s="2"/>
      <c r="I32" s="3"/>
      <c r="J32" s="4"/>
      <c r="K32" s="4"/>
      <c r="L32" s="4"/>
      <c r="M32" s="4"/>
      <c r="N32" s="4"/>
      <c r="O32" s="4"/>
      <c r="Q32" s="48"/>
    </row>
    <row r="33" spans="2:25" ht="27" customHeight="1" x14ac:dyDescent="0.25">
      <c r="B33" s="19" t="s">
        <v>133</v>
      </c>
      <c r="C33" s="6"/>
      <c r="D33" s="6">
        <v>30</v>
      </c>
      <c r="E33" s="8"/>
      <c r="F33" s="2"/>
      <c r="G33" s="2"/>
      <c r="H33" s="2"/>
      <c r="I33" s="3"/>
      <c r="J33" s="4"/>
      <c r="K33" s="4"/>
      <c r="L33" s="4"/>
      <c r="M33" s="4"/>
      <c r="N33" s="4"/>
      <c r="O33" s="4"/>
      <c r="Q33" s="48"/>
    </row>
    <row r="34" spans="2:25" ht="20.100000000000001" customHeight="1" x14ac:dyDescent="0.25">
      <c r="B34" s="14" t="s">
        <v>35</v>
      </c>
      <c r="C34" s="7">
        <v>7.2</v>
      </c>
      <c r="D34" s="6">
        <v>6</v>
      </c>
      <c r="E34" s="8"/>
      <c r="F34" s="2"/>
      <c r="G34" s="2"/>
      <c r="H34" s="2"/>
      <c r="I34" s="3"/>
      <c r="J34" s="4"/>
      <c r="K34" s="4"/>
      <c r="L34" s="4"/>
      <c r="M34" s="4"/>
      <c r="N34" s="4"/>
      <c r="O34" s="4"/>
      <c r="Q34" s="48"/>
    </row>
    <row r="35" spans="2:25" ht="20.100000000000001" customHeight="1" x14ac:dyDescent="0.25">
      <c r="B35" s="14" t="s">
        <v>40</v>
      </c>
      <c r="C35" s="11">
        <v>3</v>
      </c>
      <c r="D35" s="10">
        <v>3</v>
      </c>
      <c r="E35" s="8"/>
      <c r="F35" s="2"/>
      <c r="G35" s="2"/>
      <c r="H35" s="2"/>
      <c r="I35" s="3"/>
      <c r="J35" s="4"/>
      <c r="K35" s="4"/>
      <c r="L35" s="4"/>
      <c r="M35" s="4"/>
      <c r="N35" s="4"/>
      <c r="O35" s="4"/>
      <c r="Q35" s="48"/>
    </row>
    <row r="36" spans="2:25" ht="20.100000000000001" customHeight="1" x14ac:dyDescent="0.25">
      <c r="B36" s="14" t="s">
        <v>37</v>
      </c>
      <c r="C36" s="6">
        <v>143</v>
      </c>
      <c r="D36" s="6">
        <v>143</v>
      </c>
      <c r="E36" s="8"/>
      <c r="F36" s="2"/>
      <c r="G36" s="2"/>
      <c r="H36" s="2"/>
      <c r="I36" s="3"/>
      <c r="J36" s="4"/>
      <c r="K36" s="4"/>
      <c r="L36" s="4"/>
      <c r="M36" s="4"/>
      <c r="N36" s="4"/>
      <c r="O36" s="4"/>
      <c r="Q36" s="48"/>
    </row>
    <row r="37" spans="2:25" ht="82.5" customHeight="1" x14ac:dyDescent="0.25">
      <c r="B37" s="16" t="s">
        <v>136</v>
      </c>
      <c r="C37" s="17"/>
      <c r="D37" s="18"/>
      <c r="E37" s="8">
        <v>40</v>
      </c>
      <c r="F37" s="2">
        <v>0.57999999999999996</v>
      </c>
      <c r="G37" s="2">
        <v>2.44</v>
      </c>
      <c r="H37" s="2">
        <v>2.67</v>
      </c>
      <c r="I37" s="3">
        <f>H37*4+G37*9+F37*4</f>
        <v>34.96</v>
      </c>
      <c r="J37" s="4">
        <v>1.2E-2</v>
      </c>
      <c r="K37" s="4">
        <v>21.4</v>
      </c>
      <c r="L37" s="4">
        <v>3.4</v>
      </c>
      <c r="M37" s="4">
        <v>12.1</v>
      </c>
      <c r="N37" s="4">
        <v>7.52</v>
      </c>
      <c r="O37" s="1">
        <v>0.43</v>
      </c>
      <c r="Q37" s="48"/>
    </row>
    <row r="38" spans="2:25" ht="22.5" customHeight="1" x14ac:dyDescent="0.25">
      <c r="B38" s="14" t="s">
        <v>329</v>
      </c>
      <c r="C38" s="6">
        <v>30</v>
      </c>
      <c r="D38" s="6">
        <v>28</v>
      </c>
      <c r="E38" s="6"/>
      <c r="F38" s="7"/>
      <c r="G38" s="7"/>
      <c r="H38" s="7"/>
      <c r="I38" s="6"/>
      <c r="J38" s="9"/>
      <c r="K38" s="9"/>
      <c r="L38" s="9"/>
      <c r="M38" s="9"/>
      <c r="N38" s="9"/>
      <c r="O38" s="9"/>
      <c r="Q38" s="48"/>
    </row>
    <row r="39" spans="2:25" ht="20.25" customHeight="1" x14ac:dyDescent="0.25">
      <c r="B39" s="14" t="s">
        <v>36</v>
      </c>
      <c r="C39" s="6">
        <v>32</v>
      </c>
      <c r="D39" s="6">
        <v>28</v>
      </c>
      <c r="E39" s="6"/>
      <c r="F39" s="7"/>
      <c r="G39" s="7"/>
      <c r="H39" s="7"/>
      <c r="I39" s="6"/>
      <c r="J39" s="9"/>
      <c r="K39" s="9"/>
      <c r="L39" s="9"/>
      <c r="M39" s="9"/>
      <c r="N39" s="9"/>
      <c r="O39" s="9"/>
      <c r="Q39" s="48"/>
    </row>
    <row r="40" spans="2:25" ht="18" customHeight="1" x14ac:dyDescent="0.25">
      <c r="B40" s="19" t="s">
        <v>137</v>
      </c>
      <c r="C40" s="7">
        <v>10</v>
      </c>
      <c r="D40" s="11">
        <v>8</v>
      </c>
      <c r="E40" s="6"/>
      <c r="F40" s="7"/>
      <c r="G40" s="7"/>
      <c r="H40" s="7"/>
      <c r="I40" s="6"/>
      <c r="J40" s="9"/>
      <c r="K40" s="9"/>
      <c r="L40" s="9"/>
      <c r="M40" s="9"/>
      <c r="N40" s="9"/>
      <c r="O40" s="9"/>
      <c r="Q40" s="48"/>
    </row>
    <row r="41" spans="2:25" ht="18" customHeight="1" x14ac:dyDescent="0.25">
      <c r="B41" s="19" t="s">
        <v>35</v>
      </c>
      <c r="C41" s="7">
        <v>2.4</v>
      </c>
      <c r="D41" s="11">
        <v>2</v>
      </c>
      <c r="E41" s="6"/>
      <c r="F41" s="7"/>
      <c r="G41" s="7"/>
      <c r="H41" s="7"/>
      <c r="I41" s="6"/>
      <c r="J41" s="9"/>
      <c r="K41" s="9"/>
      <c r="L41" s="9"/>
      <c r="M41" s="9"/>
      <c r="N41" s="9"/>
      <c r="O41" s="9"/>
      <c r="Q41" s="48"/>
    </row>
    <row r="42" spans="2:25" ht="20.100000000000001" customHeight="1" x14ac:dyDescent="0.25">
      <c r="B42" s="14" t="s">
        <v>40</v>
      </c>
      <c r="C42" s="11">
        <v>3</v>
      </c>
      <c r="D42" s="11">
        <v>3</v>
      </c>
      <c r="E42" s="11"/>
      <c r="F42" s="7"/>
      <c r="G42" s="7"/>
      <c r="H42" s="7"/>
      <c r="I42" s="6"/>
      <c r="J42" s="9"/>
      <c r="K42" s="9"/>
      <c r="L42" s="9"/>
      <c r="M42" s="9"/>
      <c r="N42" s="9"/>
      <c r="O42" s="9"/>
      <c r="Q42" s="48"/>
    </row>
    <row r="43" spans="2:25" ht="75" customHeight="1" x14ac:dyDescent="0.25">
      <c r="B43" s="16" t="s">
        <v>352</v>
      </c>
      <c r="C43" s="17"/>
      <c r="D43" s="18"/>
      <c r="E43" s="8">
        <v>180</v>
      </c>
      <c r="F43" s="2">
        <v>13.9</v>
      </c>
      <c r="G43" s="2">
        <v>16.8</v>
      </c>
      <c r="H43" s="2">
        <v>17.600000000000001</v>
      </c>
      <c r="I43" s="3">
        <f>F43*4+G43*9+H43*4</f>
        <v>277.20000000000005</v>
      </c>
      <c r="J43" s="4">
        <v>0.16</v>
      </c>
      <c r="K43" s="4">
        <v>40.15</v>
      </c>
      <c r="L43" s="4">
        <v>11.31</v>
      </c>
      <c r="M43" s="4">
        <v>31.98</v>
      </c>
      <c r="N43" s="4">
        <v>43.91</v>
      </c>
      <c r="O43" s="4">
        <v>2</v>
      </c>
      <c r="P43" s="212"/>
      <c r="Q43" s="213"/>
      <c r="R43" s="213"/>
      <c r="T43" s="214"/>
      <c r="U43" s="215"/>
      <c r="V43" s="215"/>
      <c r="W43" s="215"/>
      <c r="X43" s="215"/>
      <c r="Y43" s="215"/>
    </row>
    <row r="44" spans="2:25" ht="32.25" customHeight="1" x14ac:dyDescent="0.25">
      <c r="B44" s="19" t="s">
        <v>400</v>
      </c>
      <c r="C44" s="7">
        <v>87</v>
      </c>
      <c r="D44" s="7">
        <v>60</v>
      </c>
      <c r="E44" s="8"/>
      <c r="F44" s="2"/>
      <c r="G44" s="2"/>
      <c r="H44" s="2"/>
      <c r="I44" s="3"/>
      <c r="J44" s="4"/>
      <c r="K44" s="4"/>
      <c r="L44" s="4"/>
      <c r="M44" s="4"/>
      <c r="N44" s="4"/>
      <c r="O44" s="4"/>
      <c r="P44" s="124"/>
      <c r="Q44" s="124"/>
      <c r="R44" s="124"/>
      <c r="T44" s="135"/>
      <c r="U44" s="135"/>
      <c r="V44" s="135"/>
      <c r="W44" s="135"/>
      <c r="X44" s="135"/>
      <c r="Y44" s="135"/>
    </row>
    <row r="45" spans="2:25" ht="20.100000000000001" customHeight="1" x14ac:dyDescent="0.25">
      <c r="B45" s="19" t="s">
        <v>20</v>
      </c>
      <c r="C45" s="7">
        <v>1.7</v>
      </c>
      <c r="D45" s="7">
        <v>1.7</v>
      </c>
      <c r="E45" s="8"/>
      <c r="F45" s="2"/>
      <c r="G45" s="2"/>
      <c r="H45" s="2"/>
      <c r="I45" s="3"/>
      <c r="J45" s="4"/>
      <c r="K45" s="4"/>
      <c r="L45" s="4"/>
      <c r="M45" s="4"/>
      <c r="N45" s="4"/>
      <c r="O45" s="4"/>
      <c r="P45" s="124"/>
      <c r="Q45" s="124"/>
      <c r="R45" s="124"/>
      <c r="T45" s="135"/>
      <c r="U45" s="135"/>
      <c r="V45" s="135"/>
      <c r="W45" s="135"/>
      <c r="X45" s="135"/>
      <c r="Y45" s="135"/>
    </row>
    <row r="46" spans="2:25" ht="20.100000000000001" customHeight="1" x14ac:dyDescent="0.25">
      <c r="B46" s="19" t="s">
        <v>411</v>
      </c>
      <c r="C46" s="7"/>
      <c r="D46" s="7">
        <v>42</v>
      </c>
      <c r="E46" s="8"/>
      <c r="F46" s="2"/>
      <c r="G46" s="2"/>
      <c r="H46" s="2"/>
      <c r="I46" s="3"/>
      <c r="J46" s="4"/>
      <c r="K46" s="4"/>
      <c r="L46" s="4"/>
      <c r="M46" s="4"/>
      <c r="N46" s="4"/>
      <c r="O46" s="4"/>
      <c r="P46" s="124"/>
      <c r="Q46" s="124"/>
      <c r="R46" s="124"/>
      <c r="T46" s="135"/>
      <c r="U46" s="135"/>
      <c r="V46" s="135"/>
      <c r="W46" s="135"/>
      <c r="X46" s="135"/>
      <c r="Y46" s="135"/>
    </row>
    <row r="47" spans="2:25" ht="28.5" customHeight="1" x14ac:dyDescent="0.25">
      <c r="B47" s="19" t="s">
        <v>55</v>
      </c>
      <c r="C47" s="11">
        <f>D47*100/75</f>
        <v>120</v>
      </c>
      <c r="D47" s="6">
        <v>90</v>
      </c>
      <c r="E47" s="8"/>
      <c r="F47" s="2"/>
      <c r="G47" s="2"/>
      <c r="H47" s="2"/>
      <c r="I47" s="3"/>
      <c r="J47" s="4"/>
      <c r="K47" s="4"/>
      <c r="L47" s="4"/>
      <c r="M47" s="4"/>
      <c r="N47" s="4"/>
      <c r="O47" s="4"/>
      <c r="P47" s="124"/>
      <c r="Q47" s="124"/>
      <c r="R47" s="124"/>
      <c r="T47" s="135"/>
      <c r="U47" s="135"/>
      <c r="V47" s="135"/>
      <c r="W47" s="135"/>
      <c r="X47" s="135"/>
      <c r="Y47" s="135"/>
    </row>
    <row r="48" spans="2:25" ht="20.100000000000001" customHeight="1" x14ac:dyDescent="0.25">
      <c r="B48" s="14" t="s">
        <v>32</v>
      </c>
      <c r="C48" s="11">
        <f>D48*100/70</f>
        <v>128.57142857142858</v>
      </c>
      <c r="D48" s="6">
        <v>90</v>
      </c>
      <c r="E48" s="8"/>
      <c r="F48" s="2"/>
      <c r="G48" s="2"/>
      <c r="H48" s="2"/>
      <c r="I48" s="3"/>
      <c r="J48" s="4"/>
      <c r="K48" s="4"/>
      <c r="L48" s="4"/>
      <c r="M48" s="4"/>
      <c r="N48" s="4"/>
      <c r="O48" s="4"/>
      <c r="P48" s="124"/>
      <c r="Q48" s="124"/>
      <c r="R48" s="124"/>
      <c r="T48" s="135"/>
      <c r="U48" s="135"/>
      <c r="V48" s="135"/>
      <c r="W48" s="135"/>
      <c r="X48" s="135"/>
      <c r="Y48" s="135"/>
    </row>
    <row r="49" spans="2:25" ht="20.100000000000001" customHeight="1" x14ac:dyDescent="0.25">
      <c r="B49" s="14" t="s">
        <v>33</v>
      </c>
      <c r="C49" s="11">
        <f>D49*100/65</f>
        <v>138.46153846153845</v>
      </c>
      <c r="D49" s="10">
        <v>90</v>
      </c>
      <c r="E49" s="8"/>
      <c r="F49" s="2"/>
      <c r="G49" s="2"/>
      <c r="H49" s="2"/>
      <c r="I49" s="3"/>
      <c r="J49" s="4"/>
      <c r="K49" s="4"/>
      <c r="L49" s="4"/>
      <c r="M49" s="4"/>
      <c r="N49" s="4"/>
      <c r="O49" s="4"/>
      <c r="P49" s="124"/>
      <c r="Q49" s="124"/>
      <c r="R49" s="124"/>
      <c r="T49" s="135"/>
      <c r="U49" s="135"/>
      <c r="V49" s="135"/>
      <c r="W49" s="135"/>
      <c r="X49" s="135"/>
      <c r="Y49" s="135"/>
    </row>
    <row r="50" spans="2:25" ht="20.100000000000001" customHeight="1" x14ac:dyDescent="0.25">
      <c r="B50" s="14" t="s">
        <v>34</v>
      </c>
      <c r="C50" s="11">
        <f>D50*100/60</f>
        <v>150</v>
      </c>
      <c r="D50" s="6">
        <v>90</v>
      </c>
      <c r="E50" s="8"/>
      <c r="F50" s="2"/>
      <c r="G50" s="2"/>
      <c r="H50" s="2"/>
      <c r="I50" s="3"/>
      <c r="J50" s="4"/>
      <c r="K50" s="4"/>
      <c r="L50" s="4"/>
      <c r="M50" s="4"/>
      <c r="N50" s="4"/>
      <c r="O50" s="4"/>
      <c r="P50" s="124"/>
      <c r="Q50" s="124"/>
      <c r="R50" s="124"/>
      <c r="T50" s="135"/>
      <c r="U50" s="135"/>
      <c r="V50" s="135"/>
      <c r="W50" s="135"/>
      <c r="X50" s="135"/>
      <c r="Y50" s="135"/>
    </row>
    <row r="51" spans="2:25" ht="20.100000000000001" customHeight="1" x14ac:dyDescent="0.25">
      <c r="B51" s="14" t="s">
        <v>41</v>
      </c>
      <c r="C51" s="62">
        <f>D51*100/80</f>
        <v>25</v>
      </c>
      <c r="D51" s="10">
        <v>20</v>
      </c>
      <c r="E51" s="8"/>
      <c r="F51" s="2"/>
      <c r="G51" s="2"/>
      <c r="H51" s="2"/>
      <c r="I51" s="3"/>
      <c r="J51" s="4"/>
      <c r="K51" s="4"/>
      <c r="L51" s="4"/>
      <c r="M51" s="4"/>
      <c r="N51" s="4"/>
      <c r="O51" s="4"/>
      <c r="P51" s="124"/>
      <c r="Q51" s="124"/>
      <c r="R51" s="124"/>
      <c r="T51" s="135"/>
      <c r="U51" s="135"/>
      <c r="V51" s="135"/>
      <c r="W51" s="135"/>
      <c r="X51" s="135"/>
      <c r="Y51" s="135"/>
    </row>
    <row r="52" spans="2:25" ht="20.100000000000001" customHeight="1" x14ac:dyDescent="0.25">
      <c r="B52" s="14" t="s">
        <v>36</v>
      </c>
      <c r="C52" s="7">
        <f>D52*100/75</f>
        <v>26.666666666666668</v>
      </c>
      <c r="D52" s="6">
        <v>20</v>
      </c>
      <c r="E52" s="8"/>
      <c r="F52" s="2"/>
      <c r="G52" s="2"/>
      <c r="H52" s="2"/>
      <c r="I52" s="3"/>
      <c r="J52" s="4"/>
      <c r="K52" s="4"/>
      <c r="L52" s="4"/>
      <c r="M52" s="4"/>
      <c r="N52" s="4"/>
      <c r="O52" s="4"/>
      <c r="P52" s="124"/>
      <c r="Q52" s="124"/>
      <c r="R52" s="124"/>
      <c r="T52" s="135"/>
      <c r="U52" s="135"/>
      <c r="V52" s="135"/>
      <c r="W52" s="135"/>
      <c r="X52" s="135"/>
      <c r="Y52" s="135"/>
    </row>
    <row r="53" spans="2:25" ht="20.100000000000001" customHeight="1" x14ac:dyDescent="0.25">
      <c r="B53" s="19" t="s">
        <v>247</v>
      </c>
      <c r="C53" s="7">
        <v>2.7</v>
      </c>
      <c r="D53" s="7">
        <v>2.7</v>
      </c>
      <c r="E53" s="8"/>
      <c r="F53" s="2"/>
      <c r="G53" s="2"/>
      <c r="H53" s="2"/>
      <c r="I53" s="3"/>
      <c r="J53" s="4"/>
      <c r="K53" s="4"/>
      <c r="L53" s="4"/>
      <c r="M53" s="4"/>
      <c r="N53" s="4"/>
      <c r="O53" s="4"/>
      <c r="P53" s="124"/>
      <c r="Q53" s="124"/>
      <c r="R53" s="124"/>
      <c r="T53" s="135"/>
      <c r="U53" s="135"/>
      <c r="V53" s="135"/>
      <c r="W53" s="135"/>
      <c r="X53" s="135"/>
      <c r="Y53" s="135"/>
    </row>
    <row r="54" spans="2:25" ht="20.100000000000001" customHeight="1" x14ac:dyDescent="0.25">
      <c r="B54" s="19" t="s">
        <v>35</v>
      </c>
      <c r="C54" s="7">
        <v>13.3</v>
      </c>
      <c r="D54" s="7">
        <v>11</v>
      </c>
      <c r="E54" s="8"/>
      <c r="F54" s="2"/>
      <c r="G54" s="2"/>
      <c r="H54" s="2"/>
      <c r="I54" s="3"/>
      <c r="J54" s="4"/>
      <c r="K54" s="4"/>
      <c r="L54" s="4"/>
      <c r="M54" s="4"/>
      <c r="N54" s="4"/>
      <c r="O54" s="4"/>
      <c r="P54" s="124"/>
      <c r="Q54" s="124"/>
      <c r="R54" s="124"/>
      <c r="T54" s="135"/>
      <c r="U54" s="135"/>
      <c r="V54" s="135"/>
      <c r="W54" s="135"/>
      <c r="X54" s="135"/>
      <c r="Y54" s="135"/>
    </row>
    <row r="55" spans="2:25" ht="20.100000000000001" customHeight="1" x14ac:dyDescent="0.25">
      <c r="B55" s="19" t="s">
        <v>351</v>
      </c>
      <c r="C55" s="7">
        <v>3</v>
      </c>
      <c r="D55" s="7">
        <v>3</v>
      </c>
      <c r="E55" s="8"/>
      <c r="F55" s="2"/>
      <c r="G55" s="2"/>
      <c r="H55" s="2"/>
      <c r="I55" s="3"/>
      <c r="J55" s="4"/>
      <c r="K55" s="4"/>
      <c r="L55" s="4"/>
      <c r="M55" s="4"/>
      <c r="N55" s="4"/>
      <c r="O55" s="4"/>
      <c r="P55" s="124"/>
      <c r="Q55" s="124"/>
      <c r="R55" s="124"/>
      <c r="T55" s="135"/>
      <c r="U55" s="135"/>
      <c r="V55" s="135"/>
      <c r="W55" s="135"/>
      <c r="X55" s="135"/>
      <c r="Y55" s="135"/>
    </row>
    <row r="56" spans="2:25" ht="20.100000000000001" customHeight="1" x14ac:dyDescent="0.25">
      <c r="B56" s="19" t="s">
        <v>44</v>
      </c>
      <c r="C56" s="7">
        <v>2</v>
      </c>
      <c r="D56" s="7">
        <v>2</v>
      </c>
      <c r="E56" s="8"/>
      <c r="F56" s="2"/>
      <c r="G56" s="2"/>
      <c r="H56" s="2"/>
      <c r="I56" s="3"/>
      <c r="J56" s="4"/>
      <c r="K56" s="4"/>
      <c r="L56" s="4"/>
      <c r="M56" s="4"/>
      <c r="N56" s="4"/>
      <c r="O56" s="4"/>
      <c r="P56" s="124"/>
      <c r="Q56" s="124"/>
      <c r="R56" s="124"/>
      <c r="T56" s="135"/>
      <c r="U56" s="135"/>
      <c r="V56" s="135"/>
      <c r="W56" s="135"/>
      <c r="X56" s="135"/>
      <c r="Y56" s="135"/>
    </row>
    <row r="57" spans="2:25" ht="59.25" customHeight="1" x14ac:dyDescent="0.25">
      <c r="B57" s="16" t="s">
        <v>138</v>
      </c>
      <c r="C57" s="17"/>
      <c r="D57" s="18"/>
      <c r="E57" s="8">
        <v>150</v>
      </c>
      <c r="F57" s="4">
        <v>1.17</v>
      </c>
      <c r="G57" s="4">
        <v>0.06</v>
      </c>
      <c r="H57" s="4">
        <v>18.29</v>
      </c>
      <c r="I57" s="3">
        <f>F57*4+G57*9+H57*4</f>
        <v>78.38</v>
      </c>
      <c r="J57" s="4">
        <v>0.02</v>
      </c>
      <c r="K57" s="4">
        <v>0</v>
      </c>
      <c r="L57" s="4">
        <v>0.59</v>
      </c>
      <c r="M57" s="4">
        <v>42.98</v>
      </c>
      <c r="N57" s="4">
        <v>22.61</v>
      </c>
      <c r="O57" s="4">
        <v>0.82</v>
      </c>
      <c r="Q57" s="48"/>
    </row>
    <row r="58" spans="2:25" ht="20.100000000000001" customHeight="1" x14ac:dyDescent="0.25">
      <c r="B58" s="14" t="s">
        <v>139</v>
      </c>
      <c r="C58" s="6">
        <v>12</v>
      </c>
      <c r="D58" s="6">
        <v>12</v>
      </c>
      <c r="E58" s="8"/>
      <c r="F58" s="2"/>
      <c r="G58" s="2"/>
      <c r="H58" s="2"/>
      <c r="I58" s="8"/>
      <c r="J58" s="12"/>
      <c r="K58" s="12"/>
      <c r="L58" s="12"/>
      <c r="M58" s="12"/>
      <c r="N58" s="12"/>
      <c r="O58" s="12"/>
      <c r="Q58" s="48"/>
    </row>
    <row r="59" spans="2:25" ht="20.100000000000001" customHeight="1" x14ac:dyDescent="0.25">
      <c r="B59" s="14" t="s">
        <v>140</v>
      </c>
      <c r="C59" s="11">
        <v>19</v>
      </c>
      <c r="D59" s="6">
        <v>19</v>
      </c>
      <c r="E59" s="8"/>
      <c r="F59" s="2"/>
      <c r="G59" s="2"/>
      <c r="H59" s="2"/>
      <c r="I59" s="8"/>
      <c r="J59" s="12"/>
      <c r="K59" s="12"/>
      <c r="L59" s="12"/>
      <c r="M59" s="12"/>
      <c r="N59" s="12"/>
      <c r="O59" s="12"/>
      <c r="Q59" s="48"/>
    </row>
    <row r="60" spans="2:25" ht="20.100000000000001" customHeight="1" x14ac:dyDescent="0.25">
      <c r="B60" s="14" t="s">
        <v>48</v>
      </c>
      <c r="C60" s="11">
        <v>152</v>
      </c>
      <c r="D60" s="6">
        <v>152</v>
      </c>
      <c r="E60" s="8"/>
      <c r="F60" s="2"/>
      <c r="G60" s="2"/>
      <c r="H60" s="2"/>
      <c r="I60" s="8"/>
      <c r="J60" s="12"/>
      <c r="K60" s="12"/>
      <c r="L60" s="12"/>
      <c r="M60" s="12"/>
      <c r="N60" s="12"/>
      <c r="O60" s="12"/>
      <c r="Q60" s="48"/>
    </row>
    <row r="61" spans="2:25" ht="20.100000000000001" customHeight="1" x14ac:dyDescent="0.25">
      <c r="B61" s="20" t="s">
        <v>347</v>
      </c>
      <c r="C61" s="6">
        <v>40</v>
      </c>
      <c r="D61" s="6">
        <v>40</v>
      </c>
      <c r="E61" s="8">
        <v>40</v>
      </c>
      <c r="F61" s="2">
        <v>3.4</v>
      </c>
      <c r="G61" s="2">
        <v>0.4</v>
      </c>
      <c r="H61" s="2">
        <v>17.2</v>
      </c>
      <c r="I61" s="3">
        <f>F61*4+G61*9+H61*4</f>
        <v>86</v>
      </c>
      <c r="J61" s="4">
        <v>0.04</v>
      </c>
      <c r="K61" s="4">
        <v>0</v>
      </c>
      <c r="L61" s="4">
        <v>0</v>
      </c>
      <c r="M61" s="4">
        <v>7.2</v>
      </c>
      <c r="N61" s="4">
        <v>7.6</v>
      </c>
      <c r="O61" s="4">
        <v>1.2</v>
      </c>
      <c r="Q61" s="48"/>
    </row>
    <row r="62" spans="2:25" ht="20.100000000000001" customHeight="1" x14ac:dyDescent="0.25">
      <c r="B62" s="28" t="s">
        <v>51</v>
      </c>
      <c r="C62" s="29"/>
      <c r="D62" s="29"/>
      <c r="E62" s="27"/>
      <c r="F62" s="2">
        <f t="shared" ref="F62:O62" si="3">F63+F71</f>
        <v>27</v>
      </c>
      <c r="G62" s="2">
        <f t="shared" si="3"/>
        <v>27.8</v>
      </c>
      <c r="H62" s="2">
        <f t="shared" si="3"/>
        <v>29.799999999999997</v>
      </c>
      <c r="I62" s="2">
        <f t="shared" si="3"/>
        <v>477.40000000000009</v>
      </c>
      <c r="J62" s="2">
        <f t="shared" si="3"/>
        <v>0.06</v>
      </c>
      <c r="K62" s="2">
        <f t="shared" si="3"/>
        <v>87.1</v>
      </c>
      <c r="L62" s="2">
        <f t="shared" si="3"/>
        <v>0.54</v>
      </c>
      <c r="M62" s="2">
        <f t="shared" si="3"/>
        <v>358.70000000000005</v>
      </c>
      <c r="N62" s="2">
        <f t="shared" si="3"/>
        <v>47.8</v>
      </c>
      <c r="O62" s="2">
        <f t="shared" si="3"/>
        <v>1.1000000000000001</v>
      </c>
      <c r="Q62" s="48"/>
    </row>
    <row r="63" spans="2:25" ht="72" customHeight="1" x14ac:dyDescent="0.25">
      <c r="B63" s="16" t="s">
        <v>414</v>
      </c>
      <c r="C63" s="17"/>
      <c r="D63" s="18"/>
      <c r="E63" s="8">
        <v>150</v>
      </c>
      <c r="F63" s="2">
        <v>22.3</v>
      </c>
      <c r="G63" s="2">
        <v>23.6</v>
      </c>
      <c r="H63" s="2">
        <v>22.9</v>
      </c>
      <c r="I63" s="3">
        <f>F63*4+G63*9+H63*4</f>
        <v>393.20000000000005</v>
      </c>
      <c r="J63" s="2">
        <v>0.03</v>
      </c>
      <c r="K63" s="2">
        <v>55.1</v>
      </c>
      <c r="L63" s="2">
        <v>0.04</v>
      </c>
      <c r="M63" s="2">
        <v>160.30000000000001</v>
      </c>
      <c r="N63" s="2">
        <v>25.4</v>
      </c>
      <c r="O63" s="2">
        <v>0.9</v>
      </c>
      <c r="Q63" s="48"/>
    </row>
    <row r="64" spans="2:25" ht="20.100000000000001" customHeight="1" x14ac:dyDescent="0.25">
      <c r="B64" s="14" t="s">
        <v>141</v>
      </c>
      <c r="C64" s="7">
        <v>106</v>
      </c>
      <c r="D64" s="7">
        <v>104</v>
      </c>
      <c r="E64" s="8"/>
      <c r="F64" s="2"/>
      <c r="G64" s="2"/>
      <c r="H64" s="2"/>
      <c r="I64" s="2"/>
      <c r="J64" s="2"/>
      <c r="K64" s="2"/>
      <c r="L64" s="2"/>
      <c r="M64" s="2"/>
      <c r="N64" s="2"/>
      <c r="O64" s="2"/>
      <c r="Q64" s="48"/>
    </row>
    <row r="65" spans="2:17" ht="20.100000000000001" customHeight="1" x14ac:dyDescent="0.25">
      <c r="B65" s="14" t="s">
        <v>44</v>
      </c>
      <c r="C65" s="7">
        <v>27</v>
      </c>
      <c r="D65" s="7">
        <v>27</v>
      </c>
      <c r="E65" s="8"/>
      <c r="F65" s="150"/>
      <c r="G65" s="151"/>
      <c r="H65" s="151"/>
      <c r="I65" s="152"/>
      <c r="J65" s="114"/>
      <c r="K65" s="114"/>
      <c r="L65" s="114"/>
      <c r="M65" s="114"/>
      <c r="N65" s="114"/>
      <c r="O65" s="114"/>
      <c r="P65" s="108"/>
      <c r="Q65" s="109"/>
    </row>
    <row r="66" spans="2:17" ht="20.100000000000001" customHeight="1" x14ac:dyDescent="0.25">
      <c r="B66" s="14" t="s">
        <v>118</v>
      </c>
      <c r="C66" s="7">
        <v>8.5</v>
      </c>
      <c r="D66" s="7">
        <v>8</v>
      </c>
      <c r="E66" s="8"/>
      <c r="F66" s="22"/>
      <c r="G66" s="23"/>
      <c r="H66" s="23"/>
      <c r="I66" s="24"/>
      <c r="J66" s="4"/>
      <c r="K66" s="4"/>
      <c r="L66" s="4"/>
      <c r="M66" s="4"/>
      <c r="N66" s="4"/>
      <c r="O66" s="4"/>
      <c r="Q66" s="48"/>
    </row>
    <row r="67" spans="2:17" ht="20.100000000000001" customHeight="1" x14ac:dyDescent="0.25">
      <c r="B67" s="14" t="s">
        <v>47</v>
      </c>
      <c r="C67" s="7">
        <v>8</v>
      </c>
      <c r="D67" s="7">
        <v>8</v>
      </c>
      <c r="E67" s="8"/>
      <c r="F67" s="22"/>
      <c r="G67" s="23"/>
      <c r="H67" s="23"/>
      <c r="I67" s="24"/>
      <c r="J67" s="4"/>
      <c r="K67" s="4"/>
      <c r="L67" s="4"/>
      <c r="M67" s="4"/>
      <c r="N67" s="4"/>
      <c r="O67" s="4"/>
      <c r="Q67" s="48"/>
    </row>
    <row r="68" spans="2:17" ht="20.100000000000001" customHeight="1" x14ac:dyDescent="0.25">
      <c r="B68" s="14" t="s">
        <v>415</v>
      </c>
      <c r="C68" s="7"/>
      <c r="D68" s="7">
        <v>124</v>
      </c>
      <c r="E68" s="8"/>
      <c r="F68" s="22"/>
      <c r="G68" s="23"/>
      <c r="H68" s="23"/>
      <c r="I68" s="24"/>
      <c r="J68" s="4"/>
      <c r="K68" s="4"/>
      <c r="L68" s="4"/>
      <c r="M68" s="4"/>
      <c r="N68" s="4"/>
      <c r="O68" s="4"/>
      <c r="P68" s="108"/>
      <c r="Q68" s="109"/>
    </row>
    <row r="69" spans="2:17" ht="20.100000000000001" customHeight="1" x14ac:dyDescent="0.25">
      <c r="B69" s="14" t="s">
        <v>416</v>
      </c>
      <c r="C69" s="7"/>
      <c r="D69" s="7">
        <v>133</v>
      </c>
      <c r="E69" s="8"/>
      <c r="F69" s="22"/>
      <c r="G69" s="23"/>
      <c r="H69" s="23"/>
      <c r="I69" s="24"/>
      <c r="J69" s="4"/>
      <c r="K69" s="4"/>
      <c r="L69" s="4"/>
      <c r="M69" s="4"/>
      <c r="N69" s="4"/>
      <c r="O69" s="4"/>
      <c r="Q69" s="48"/>
    </row>
    <row r="70" spans="2:17" ht="20.100000000000001" customHeight="1" x14ac:dyDescent="0.25">
      <c r="B70" s="14" t="s">
        <v>38</v>
      </c>
      <c r="C70" s="7">
        <v>24</v>
      </c>
      <c r="D70" s="7">
        <v>24</v>
      </c>
      <c r="E70" s="8"/>
      <c r="F70" s="22"/>
      <c r="G70" s="22"/>
      <c r="H70" s="22"/>
      <c r="I70" s="22"/>
      <c r="J70" s="22"/>
      <c r="K70" s="22"/>
      <c r="L70" s="22"/>
      <c r="M70" s="22"/>
      <c r="N70" s="22"/>
      <c r="O70" s="22"/>
      <c r="Q70" s="48"/>
    </row>
    <row r="71" spans="2:17" ht="29.25" customHeight="1" x14ac:dyDescent="0.25">
      <c r="B71" s="20" t="s">
        <v>142</v>
      </c>
      <c r="C71" s="15">
        <v>165</v>
      </c>
      <c r="D71" s="15">
        <v>160</v>
      </c>
      <c r="E71" s="8">
        <v>160</v>
      </c>
      <c r="F71" s="2">
        <v>4.7</v>
      </c>
      <c r="G71" s="2">
        <v>4.2</v>
      </c>
      <c r="H71" s="2">
        <v>6.9</v>
      </c>
      <c r="I71" s="3">
        <f>F71*4+G71*9+H71*4</f>
        <v>84.200000000000017</v>
      </c>
      <c r="J71" s="4">
        <v>0.03</v>
      </c>
      <c r="K71" s="4">
        <v>32</v>
      </c>
      <c r="L71" s="4">
        <v>0.5</v>
      </c>
      <c r="M71" s="4">
        <v>198.4</v>
      </c>
      <c r="N71" s="4">
        <v>22.4</v>
      </c>
      <c r="O71" s="4">
        <v>0.2</v>
      </c>
      <c r="Q71" s="48"/>
    </row>
    <row r="72" spans="2:17" ht="20.100000000000001" customHeight="1" x14ac:dyDescent="0.25">
      <c r="B72" s="8" t="s">
        <v>50</v>
      </c>
      <c r="C72" s="8"/>
      <c r="D72" s="8"/>
      <c r="E72" s="8"/>
      <c r="F72" s="3">
        <f t="shared" ref="F72:O72" si="4">F62+F24+F21+F7</f>
        <v>57.69</v>
      </c>
      <c r="G72" s="3">
        <f t="shared" si="4"/>
        <v>59.8</v>
      </c>
      <c r="H72" s="3">
        <f t="shared" si="4"/>
        <v>164.86</v>
      </c>
      <c r="I72" s="3">
        <f t="shared" si="4"/>
        <v>1428.4</v>
      </c>
      <c r="J72" s="3">
        <f t="shared" si="4"/>
        <v>2.3149999999999999</v>
      </c>
      <c r="K72" s="3">
        <f t="shared" si="4"/>
        <v>157.26000000000002</v>
      </c>
      <c r="L72" s="3">
        <f t="shared" si="4"/>
        <v>19.18</v>
      </c>
      <c r="M72" s="3">
        <f t="shared" si="4"/>
        <v>814.99</v>
      </c>
      <c r="N72" s="3">
        <f t="shared" si="4"/>
        <v>228.83</v>
      </c>
      <c r="O72" s="3">
        <f t="shared" si="4"/>
        <v>9.6300000000000008</v>
      </c>
    </row>
  </sheetData>
  <mergeCells count="13">
    <mergeCell ref="P43:R43"/>
    <mergeCell ref="T43:Y43"/>
    <mergeCell ref="B1:O1"/>
    <mergeCell ref="B2:O2"/>
    <mergeCell ref="B3:O3"/>
    <mergeCell ref="B4:B5"/>
    <mergeCell ref="C4:C5"/>
    <mergeCell ref="D4:D5"/>
    <mergeCell ref="F4:I4"/>
    <mergeCell ref="J4:O4"/>
    <mergeCell ref="J5:L5"/>
    <mergeCell ref="M5:O5"/>
    <mergeCell ref="S16:U16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92"/>
  <sheetViews>
    <sheetView workbookViewId="0">
      <pane ySplit="6" topLeftCell="A7" activePane="bottomLeft" state="frozen"/>
      <selection pane="bottomLeft" activeCell="R2" sqref="R2"/>
    </sheetView>
  </sheetViews>
  <sheetFormatPr defaultRowHeight="15" x14ac:dyDescent="0.25"/>
  <cols>
    <col min="1" max="1" width="0.140625" customWidth="1"/>
    <col min="2" max="2" width="28.7109375" style="21" customWidth="1"/>
    <col min="16" max="16" width="58.140625" customWidth="1"/>
    <col min="17" max="17" width="8" customWidth="1"/>
  </cols>
  <sheetData>
    <row r="1" spans="2:17" ht="30" customHeight="1" x14ac:dyDescent="0.25">
      <c r="B1" s="203" t="s">
        <v>103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2:17" ht="69.75" customHeight="1" x14ac:dyDescent="0.25">
      <c r="B2" s="203" t="s">
        <v>102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2:17" x14ac:dyDescent="0.25">
      <c r="B3" s="206" t="s">
        <v>143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17" ht="21" customHeight="1" x14ac:dyDescent="0.25">
      <c r="B4" s="201" t="s">
        <v>1</v>
      </c>
      <c r="C4" s="201" t="s">
        <v>2</v>
      </c>
      <c r="D4" s="201" t="s">
        <v>3</v>
      </c>
      <c r="E4" s="195" t="s">
        <v>4</v>
      </c>
      <c r="F4" s="209"/>
      <c r="G4" s="210"/>
      <c r="H4" s="210"/>
      <c r="I4" s="211"/>
      <c r="J4" s="198" t="s">
        <v>5</v>
      </c>
      <c r="K4" s="199"/>
      <c r="L4" s="199"/>
      <c r="M4" s="199"/>
      <c r="N4" s="199"/>
      <c r="O4" s="200"/>
    </row>
    <row r="5" spans="2:17" ht="15" customHeight="1" x14ac:dyDescent="0.25">
      <c r="B5" s="202"/>
      <c r="C5" s="202"/>
      <c r="D5" s="202"/>
      <c r="E5" s="15" t="s">
        <v>6</v>
      </c>
      <c r="F5" s="2" t="s">
        <v>7</v>
      </c>
      <c r="G5" s="2" t="s">
        <v>8</v>
      </c>
      <c r="H5" s="2" t="s">
        <v>9</v>
      </c>
      <c r="I5" s="8" t="s">
        <v>10</v>
      </c>
      <c r="J5" s="198" t="s">
        <v>11</v>
      </c>
      <c r="K5" s="199"/>
      <c r="L5" s="200"/>
      <c r="M5" s="198" t="s">
        <v>12</v>
      </c>
      <c r="N5" s="199"/>
      <c r="O5" s="200"/>
    </row>
    <row r="6" spans="2:17" x14ac:dyDescent="0.25">
      <c r="B6" s="15"/>
      <c r="C6" s="15"/>
      <c r="D6" s="15"/>
      <c r="E6" s="15"/>
      <c r="F6" s="2"/>
      <c r="G6" s="2"/>
      <c r="H6" s="2"/>
      <c r="I6" s="8"/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49"/>
      <c r="Q6" s="48"/>
    </row>
    <row r="7" spans="2:17" x14ac:dyDescent="0.25">
      <c r="B7" s="8" t="s">
        <v>19</v>
      </c>
      <c r="C7" s="8">
        <v>350</v>
      </c>
      <c r="D7" s="8"/>
      <c r="E7" s="8"/>
      <c r="F7" s="2">
        <f>F8+F9+F10+F17</f>
        <v>11.49</v>
      </c>
      <c r="G7" s="2">
        <f t="shared" ref="G7:O7" si="0">G8+G9+G10+G17</f>
        <v>9.629999999999999</v>
      </c>
      <c r="H7" s="2">
        <f t="shared" si="0"/>
        <v>51.58</v>
      </c>
      <c r="I7" s="2">
        <f t="shared" si="0"/>
        <v>338.95</v>
      </c>
      <c r="J7" s="2">
        <f t="shared" si="0"/>
        <v>2.1</v>
      </c>
      <c r="K7" s="2">
        <f t="shared" si="0"/>
        <v>46.81</v>
      </c>
      <c r="L7" s="2">
        <f t="shared" si="0"/>
        <v>0.22</v>
      </c>
      <c r="M7" s="2">
        <f t="shared" si="0"/>
        <v>523.96</v>
      </c>
      <c r="N7" s="2">
        <f t="shared" si="0"/>
        <v>61.47</v>
      </c>
      <c r="O7" s="2">
        <f t="shared" si="0"/>
        <v>2.395</v>
      </c>
      <c r="Q7" s="48"/>
    </row>
    <row r="8" spans="2:17" x14ac:dyDescent="0.25">
      <c r="B8" s="60" t="s">
        <v>21</v>
      </c>
      <c r="C8" s="6">
        <v>40</v>
      </c>
      <c r="D8" s="6">
        <v>40</v>
      </c>
      <c r="E8" s="8">
        <v>40</v>
      </c>
      <c r="F8" s="2">
        <v>3.24</v>
      </c>
      <c r="G8" s="2">
        <v>0.4</v>
      </c>
      <c r="H8" s="2">
        <v>19.600000000000001</v>
      </c>
      <c r="I8" s="3">
        <f>F8*4+G8*9+H8*4</f>
        <v>94.960000000000008</v>
      </c>
      <c r="J8" s="4">
        <v>0.8</v>
      </c>
      <c r="K8" s="4">
        <v>0</v>
      </c>
      <c r="L8" s="4">
        <v>0</v>
      </c>
      <c r="M8" s="4">
        <v>13.2</v>
      </c>
      <c r="N8" s="4">
        <v>24.8</v>
      </c>
      <c r="O8" s="4">
        <v>1.7</v>
      </c>
      <c r="Q8" s="48"/>
    </row>
    <row r="9" spans="2:17" ht="58.5" customHeight="1" x14ac:dyDescent="0.25">
      <c r="B9" s="20" t="s">
        <v>365</v>
      </c>
      <c r="C9" s="6">
        <v>11</v>
      </c>
      <c r="D9" s="6">
        <v>10</v>
      </c>
      <c r="E9" s="8">
        <v>10</v>
      </c>
      <c r="F9" s="7">
        <v>2.5</v>
      </c>
      <c r="G9" s="7">
        <v>2.9</v>
      </c>
      <c r="H9" s="7">
        <v>0</v>
      </c>
      <c r="I9" s="3">
        <f>F9*4+G9*9+H9*4</f>
        <v>36.099999999999994</v>
      </c>
      <c r="J9" s="4">
        <v>0.28000000000000003</v>
      </c>
      <c r="K9" s="4">
        <v>0.08</v>
      </c>
      <c r="L9" s="4">
        <v>0.06</v>
      </c>
      <c r="M9" s="2">
        <v>330</v>
      </c>
      <c r="N9" s="61">
        <v>0</v>
      </c>
      <c r="O9" s="61">
        <v>0</v>
      </c>
      <c r="Q9" s="48"/>
    </row>
    <row r="10" spans="2:17" ht="90.75" customHeight="1" x14ac:dyDescent="0.25">
      <c r="B10" s="16" t="s">
        <v>145</v>
      </c>
      <c r="C10" s="17"/>
      <c r="D10" s="18"/>
      <c r="E10" s="8">
        <v>150</v>
      </c>
      <c r="F10" s="2">
        <v>4.4000000000000004</v>
      </c>
      <c r="G10" s="2">
        <v>5.0999999999999996</v>
      </c>
      <c r="H10" s="2">
        <v>23.2</v>
      </c>
      <c r="I10" s="3">
        <f>F10*4+G10*9+H10*4</f>
        <v>156.30000000000001</v>
      </c>
      <c r="J10" s="2">
        <v>7.0000000000000007E-2</v>
      </c>
      <c r="K10" s="2">
        <v>46.7</v>
      </c>
      <c r="L10" s="2">
        <v>0.16</v>
      </c>
      <c r="M10" s="4">
        <v>92.23</v>
      </c>
      <c r="N10" s="4">
        <v>26.38</v>
      </c>
      <c r="O10" s="4">
        <v>0.59</v>
      </c>
      <c r="Q10" s="48"/>
    </row>
    <row r="11" spans="2:17" ht="25.5" customHeight="1" x14ac:dyDescent="0.25">
      <c r="B11" s="14" t="s">
        <v>146</v>
      </c>
      <c r="C11" s="6">
        <v>12</v>
      </c>
      <c r="D11" s="6">
        <v>12</v>
      </c>
      <c r="E11" s="3"/>
      <c r="F11" s="7"/>
      <c r="G11" s="7"/>
      <c r="H11" s="7"/>
      <c r="I11" s="9"/>
      <c r="J11" s="2"/>
      <c r="K11" s="2"/>
      <c r="L11" s="2"/>
      <c r="M11" s="2"/>
      <c r="N11" s="2"/>
      <c r="O11" s="2"/>
      <c r="Q11" s="48"/>
    </row>
    <row r="12" spans="2:17" ht="25.5" x14ac:dyDescent="0.25">
      <c r="B12" s="14" t="s">
        <v>147</v>
      </c>
      <c r="C12" s="6">
        <v>15</v>
      </c>
      <c r="D12" s="6">
        <v>15</v>
      </c>
      <c r="E12" s="3"/>
      <c r="F12" s="7"/>
      <c r="G12" s="7"/>
      <c r="H12" s="7"/>
      <c r="I12" s="9"/>
      <c r="J12" s="2"/>
      <c r="K12" s="2"/>
      <c r="L12" s="2"/>
      <c r="M12" s="2"/>
      <c r="N12" s="2"/>
      <c r="O12" s="2"/>
      <c r="Q12" s="48"/>
    </row>
    <row r="13" spans="2:17" x14ac:dyDescent="0.25">
      <c r="B13" s="14" t="s">
        <v>22</v>
      </c>
      <c r="C13" s="6">
        <v>129</v>
      </c>
      <c r="D13" s="6">
        <v>129</v>
      </c>
      <c r="E13" s="3"/>
      <c r="F13" s="2"/>
      <c r="G13" s="2"/>
      <c r="H13" s="2"/>
      <c r="I13" s="3"/>
      <c r="J13" s="2"/>
      <c r="K13" s="2"/>
      <c r="L13" s="2"/>
      <c r="M13" s="2"/>
      <c r="N13" s="2"/>
      <c r="O13" s="2"/>
      <c r="Q13" s="48"/>
    </row>
    <row r="14" spans="2:17" x14ac:dyDescent="0.25">
      <c r="B14" s="19" t="s">
        <v>23</v>
      </c>
      <c r="C14" s="10">
        <f>C13*120/1000</f>
        <v>15.48</v>
      </c>
      <c r="D14" s="10">
        <f>D13*120/1000</f>
        <v>15.48</v>
      </c>
      <c r="E14" s="3"/>
      <c r="F14" s="2"/>
      <c r="G14" s="2"/>
      <c r="H14" s="2"/>
      <c r="I14" s="3"/>
      <c r="J14" s="2"/>
      <c r="K14" s="2"/>
      <c r="L14" s="2"/>
      <c r="M14" s="2"/>
      <c r="N14" s="2"/>
      <c r="O14" s="2"/>
      <c r="Q14" s="48"/>
    </row>
    <row r="15" spans="2:17" x14ac:dyDescent="0.25">
      <c r="B15" s="14" t="s">
        <v>24</v>
      </c>
      <c r="C15" s="11">
        <v>5</v>
      </c>
      <c r="D15" s="11">
        <v>5</v>
      </c>
      <c r="E15" s="3"/>
      <c r="F15" s="2"/>
      <c r="G15" s="2"/>
      <c r="H15" s="2"/>
      <c r="I15" s="3"/>
      <c r="J15" s="2"/>
      <c r="K15" s="2"/>
      <c r="L15" s="2"/>
      <c r="M15" s="2"/>
      <c r="N15" s="2"/>
      <c r="O15" s="2"/>
      <c r="Q15" s="48"/>
    </row>
    <row r="16" spans="2:17" x14ac:dyDescent="0.25">
      <c r="B16" s="14" t="s">
        <v>25</v>
      </c>
      <c r="C16" s="6">
        <v>4</v>
      </c>
      <c r="D16" s="6">
        <v>4</v>
      </c>
      <c r="E16" s="8"/>
      <c r="F16" s="2"/>
      <c r="G16" s="2"/>
      <c r="H16" s="2"/>
      <c r="I16" s="3"/>
      <c r="J16" s="2"/>
      <c r="K16" s="2"/>
      <c r="L16" s="2"/>
      <c r="M16" s="2"/>
      <c r="N16" s="2"/>
      <c r="O16" s="2"/>
      <c r="Q16" s="48"/>
    </row>
    <row r="17" spans="2:29" ht="57.75" customHeight="1" x14ac:dyDescent="0.25">
      <c r="B17" s="16" t="s">
        <v>127</v>
      </c>
      <c r="C17" s="17"/>
      <c r="D17" s="18"/>
      <c r="E17" s="8">
        <v>150</v>
      </c>
      <c r="F17" s="2">
        <v>1.35</v>
      </c>
      <c r="G17" s="2">
        <v>1.23</v>
      </c>
      <c r="H17" s="2">
        <v>8.7799999999999994</v>
      </c>
      <c r="I17" s="3">
        <f>F17*4+G17*9+H17*4</f>
        <v>51.589999999999996</v>
      </c>
      <c r="J17" s="4">
        <v>0.95</v>
      </c>
      <c r="K17" s="4">
        <v>0.03</v>
      </c>
      <c r="L17" s="4">
        <v>0</v>
      </c>
      <c r="M17" s="4">
        <v>88.53</v>
      </c>
      <c r="N17" s="4">
        <v>10.29</v>
      </c>
      <c r="O17" s="4">
        <v>0.105</v>
      </c>
      <c r="Q17" s="48"/>
    </row>
    <row r="18" spans="2:29" x14ac:dyDescent="0.25">
      <c r="B18" s="14" t="s">
        <v>76</v>
      </c>
      <c r="C18" s="6">
        <v>3</v>
      </c>
      <c r="D18" s="6">
        <v>3</v>
      </c>
      <c r="E18" s="6"/>
      <c r="F18" s="7"/>
      <c r="G18" s="7"/>
      <c r="H18" s="7"/>
      <c r="I18" s="3"/>
      <c r="J18" s="9"/>
      <c r="K18" s="9"/>
      <c r="L18" s="9"/>
      <c r="M18" s="9"/>
      <c r="N18" s="9"/>
      <c r="O18" s="9"/>
      <c r="Q18" s="48"/>
    </row>
    <row r="19" spans="2:29" x14ac:dyDescent="0.25">
      <c r="B19" s="14" t="s">
        <v>47</v>
      </c>
      <c r="C19" s="6">
        <v>10</v>
      </c>
      <c r="D19" s="6">
        <v>10</v>
      </c>
      <c r="E19" s="6"/>
      <c r="F19" s="7"/>
      <c r="G19" s="7"/>
      <c r="H19" s="7"/>
      <c r="I19" s="3"/>
      <c r="J19" s="9"/>
      <c r="K19" s="9"/>
      <c r="L19" s="9"/>
      <c r="M19" s="9"/>
      <c r="N19" s="9"/>
      <c r="O19" s="9"/>
      <c r="Q19" s="48"/>
    </row>
    <row r="20" spans="2:29" x14ac:dyDescent="0.25">
      <c r="B20" s="14" t="s">
        <v>28</v>
      </c>
      <c r="C20" s="6">
        <v>155</v>
      </c>
      <c r="D20" s="6">
        <v>155</v>
      </c>
      <c r="E20" s="6"/>
      <c r="F20" s="7"/>
      <c r="G20" s="7"/>
      <c r="H20" s="7"/>
      <c r="I20" s="3"/>
      <c r="J20" s="9"/>
      <c r="K20" s="9"/>
      <c r="L20" s="9"/>
      <c r="M20" s="9"/>
      <c r="N20" s="9"/>
      <c r="O20" s="9"/>
      <c r="Q20" s="48"/>
    </row>
    <row r="21" spans="2:29" x14ac:dyDescent="0.25">
      <c r="B21" s="19" t="s">
        <v>29</v>
      </c>
      <c r="C21" s="10">
        <f>C20*120/1000</f>
        <v>18.600000000000001</v>
      </c>
      <c r="D21" s="10">
        <f>D20*120/1000</f>
        <v>18.600000000000001</v>
      </c>
      <c r="E21" s="6"/>
      <c r="F21" s="7"/>
      <c r="G21" s="7"/>
      <c r="H21" s="7"/>
      <c r="I21" s="3"/>
      <c r="J21" s="9"/>
      <c r="K21" s="9"/>
      <c r="L21" s="9"/>
      <c r="M21" s="9"/>
      <c r="N21" s="9"/>
      <c r="O21" s="9"/>
      <c r="Q21" s="48"/>
    </row>
    <row r="22" spans="2:29" ht="20.100000000000001" customHeight="1" x14ac:dyDescent="0.25">
      <c r="B22" s="8" t="s">
        <v>128</v>
      </c>
      <c r="C22" s="8"/>
      <c r="D22" s="8"/>
      <c r="E22" s="8"/>
      <c r="F22" s="2">
        <f t="shared" ref="F22:O22" si="1">F23</f>
        <v>3.8</v>
      </c>
      <c r="G22" s="2">
        <f t="shared" si="1"/>
        <v>3.5</v>
      </c>
      <c r="H22" s="2">
        <f t="shared" si="1"/>
        <v>12.1</v>
      </c>
      <c r="I22" s="2">
        <f t="shared" si="1"/>
        <v>95.1</v>
      </c>
      <c r="J22" s="4">
        <f t="shared" si="1"/>
        <v>0.04</v>
      </c>
      <c r="K22" s="2">
        <f t="shared" si="1"/>
        <v>0.02</v>
      </c>
      <c r="L22" s="2">
        <f t="shared" si="1"/>
        <v>10</v>
      </c>
      <c r="M22" s="2">
        <f t="shared" si="1"/>
        <v>8</v>
      </c>
      <c r="N22" s="2">
        <f t="shared" si="1"/>
        <v>42</v>
      </c>
      <c r="O22" s="2">
        <f t="shared" si="1"/>
        <v>0.6</v>
      </c>
      <c r="P22" s="126"/>
      <c r="Q22" s="100"/>
      <c r="R22" s="100"/>
      <c r="S22" s="127"/>
      <c r="T22" s="127"/>
      <c r="U22" s="127"/>
      <c r="V22" s="127"/>
      <c r="W22" s="67"/>
      <c r="X22" s="130"/>
      <c r="Y22" s="130"/>
      <c r="Z22" s="130"/>
      <c r="AA22" s="130"/>
      <c r="AB22" s="130"/>
      <c r="AC22" s="130"/>
    </row>
    <row r="23" spans="2:29" ht="26.25" customHeight="1" x14ac:dyDescent="0.25">
      <c r="B23" s="70" t="s">
        <v>150</v>
      </c>
      <c r="C23" s="71"/>
      <c r="D23" s="72"/>
      <c r="E23" s="8">
        <v>150</v>
      </c>
      <c r="F23" s="2">
        <v>3.8</v>
      </c>
      <c r="G23" s="2">
        <v>3.5</v>
      </c>
      <c r="H23" s="2">
        <v>12.1</v>
      </c>
      <c r="I23" s="3">
        <v>95.1</v>
      </c>
      <c r="J23" s="4">
        <v>0.04</v>
      </c>
      <c r="K23" s="4">
        <v>0.02</v>
      </c>
      <c r="L23" s="4">
        <v>10</v>
      </c>
      <c r="M23" s="4">
        <v>8</v>
      </c>
      <c r="N23" s="4">
        <v>42</v>
      </c>
      <c r="O23" s="4">
        <v>0.6</v>
      </c>
      <c r="P23" s="126"/>
      <c r="Q23" s="100"/>
      <c r="R23" s="100"/>
      <c r="S23" s="127"/>
      <c r="T23" s="127"/>
      <c r="U23" s="127"/>
      <c r="V23" s="127"/>
      <c r="W23" s="67"/>
      <c r="X23" s="130"/>
      <c r="Y23" s="130"/>
      <c r="Z23" s="130"/>
      <c r="AA23" s="130"/>
      <c r="AB23" s="130"/>
      <c r="AC23" s="130"/>
    </row>
    <row r="24" spans="2:29" ht="20.100000000000001" customHeight="1" x14ac:dyDescent="0.25">
      <c r="B24" s="8" t="s">
        <v>30</v>
      </c>
      <c r="C24" s="8"/>
      <c r="D24" s="8"/>
      <c r="E24" s="8"/>
      <c r="F24" s="2">
        <f t="shared" ref="F24:O24" si="2">F25+F39+F43+F47+F54+F60+F61</f>
        <v>21.96</v>
      </c>
      <c r="G24" s="2">
        <f t="shared" si="2"/>
        <v>17.84</v>
      </c>
      <c r="H24" s="2">
        <f t="shared" si="2"/>
        <v>78.539999999999992</v>
      </c>
      <c r="I24" s="2">
        <f t="shared" si="2"/>
        <v>562.56000000000006</v>
      </c>
      <c r="J24" s="2">
        <f t="shared" si="2"/>
        <v>0.30000000000000004</v>
      </c>
      <c r="K24" s="2">
        <f t="shared" si="2"/>
        <v>2815.06</v>
      </c>
      <c r="L24" s="2">
        <f t="shared" si="2"/>
        <v>17.18</v>
      </c>
      <c r="M24" s="2">
        <f t="shared" si="2"/>
        <v>75.16</v>
      </c>
      <c r="N24" s="2">
        <f t="shared" si="2"/>
        <v>53.2</v>
      </c>
      <c r="O24" s="156">
        <f t="shared" si="2"/>
        <v>8.8399999999999981</v>
      </c>
      <c r="P24" s="43"/>
      <c r="Q24" s="67"/>
      <c r="R24" s="67"/>
      <c r="S24" s="44"/>
      <c r="T24" s="45"/>
      <c r="U24" s="45"/>
      <c r="V24" s="45"/>
      <c r="W24" s="46"/>
      <c r="X24" s="47"/>
      <c r="Y24" s="47"/>
      <c r="Z24" s="47"/>
      <c r="AA24" s="47"/>
      <c r="AB24" s="47"/>
      <c r="AC24" s="47"/>
    </row>
    <row r="25" spans="2:29" ht="69" customHeight="1" x14ac:dyDescent="0.25">
      <c r="B25" s="16" t="s">
        <v>151</v>
      </c>
      <c r="C25" s="17"/>
      <c r="D25" s="18"/>
      <c r="E25" s="8">
        <v>150</v>
      </c>
      <c r="F25" s="2">
        <v>1.8</v>
      </c>
      <c r="G25" s="2">
        <v>3.9</v>
      </c>
      <c r="H25" s="2">
        <v>10.1</v>
      </c>
      <c r="I25" s="3">
        <f>H25*4+G25*9+F25*4</f>
        <v>82.7</v>
      </c>
      <c r="J25" s="4">
        <v>0.05</v>
      </c>
      <c r="K25" s="4">
        <v>15.12</v>
      </c>
      <c r="L25" s="4">
        <v>4.03</v>
      </c>
      <c r="M25" s="4">
        <v>13.13</v>
      </c>
      <c r="N25" s="4">
        <v>13.84</v>
      </c>
      <c r="O25" s="4">
        <v>0.52</v>
      </c>
      <c r="P25" s="66"/>
      <c r="Q25" s="67"/>
      <c r="R25" s="67"/>
      <c r="S25" s="44"/>
      <c r="T25" s="127"/>
      <c r="U25" s="127"/>
      <c r="V25" s="127"/>
      <c r="W25" s="46"/>
      <c r="X25" s="47"/>
      <c r="Y25" s="47"/>
      <c r="Z25" s="47"/>
      <c r="AA25" s="45"/>
      <c r="AB25" s="157"/>
      <c r="AC25" s="157"/>
    </row>
    <row r="26" spans="2:29" ht="20.100000000000001" customHeight="1" x14ac:dyDescent="0.25">
      <c r="B26" s="14" t="s">
        <v>31</v>
      </c>
      <c r="C26" s="6">
        <v>12</v>
      </c>
      <c r="D26" s="6">
        <v>10</v>
      </c>
      <c r="E26" s="8"/>
      <c r="F26" s="2"/>
      <c r="G26" s="2"/>
      <c r="H26" s="2"/>
      <c r="I26" s="3"/>
      <c r="J26" s="4"/>
      <c r="K26" s="4"/>
      <c r="L26" s="4"/>
      <c r="M26" s="4"/>
      <c r="N26" s="4"/>
      <c r="O26" s="4"/>
      <c r="P26" s="66"/>
      <c r="Q26" s="66"/>
      <c r="R26" s="66"/>
      <c r="S26" s="44"/>
      <c r="T26" s="45"/>
      <c r="U26" s="45"/>
      <c r="V26" s="45"/>
      <c r="W26" s="46"/>
      <c r="X26" s="45"/>
      <c r="Y26" s="45"/>
      <c r="Z26" s="45"/>
      <c r="AA26" s="47"/>
      <c r="AB26" s="47"/>
      <c r="AC26" s="47"/>
    </row>
    <row r="27" spans="2:29" ht="29.25" customHeight="1" x14ac:dyDescent="0.25">
      <c r="B27" s="14" t="s">
        <v>55</v>
      </c>
      <c r="C27" s="6">
        <f>D27*100/75</f>
        <v>60</v>
      </c>
      <c r="D27" s="6">
        <v>45</v>
      </c>
      <c r="E27" s="8"/>
      <c r="F27" s="2"/>
      <c r="G27" s="2"/>
      <c r="H27" s="2"/>
      <c r="I27" s="3"/>
      <c r="J27" s="4"/>
      <c r="K27" s="4"/>
      <c r="L27" s="4"/>
      <c r="M27" s="4"/>
      <c r="N27" s="4"/>
      <c r="O27" s="4"/>
      <c r="P27" s="128"/>
      <c r="Q27" s="67"/>
      <c r="R27" s="67"/>
      <c r="S27" s="46"/>
      <c r="T27" s="127"/>
      <c r="U27" s="127"/>
      <c r="V27" s="127"/>
      <c r="W27" s="130"/>
      <c r="X27" s="45"/>
      <c r="Y27" s="45"/>
      <c r="Z27" s="45"/>
      <c r="AA27" s="45"/>
      <c r="AB27" s="45"/>
      <c r="AC27" s="45"/>
    </row>
    <row r="28" spans="2:29" ht="20.100000000000001" customHeight="1" x14ac:dyDescent="0.25">
      <c r="B28" s="14" t="s">
        <v>32</v>
      </c>
      <c r="C28" s="11">
        <f>D28*100/70</f>
        <v>64.285714285714292</v>
      </c>
      <c r="D28" s="6">
        <v>45</v>
      </c>
      <c r="E28" s="8"/>
      <c r="F28" s="2"/>
      <c r="G28" s="2"/>
      <c r="H28" s="2"/>
      <c r="I28" s="3"/>
      <c r="J28" s="4"/>
      <c r="K28" s="4"/>
      <c r="L28" s="4"/>
      <c r="M28" s="4"/>
      <c r="N28" s="4"/>
      <c r="O28" s="4"/>
      <c r="P28" s="128"/>
      <c r="Q28" s="67"/>
      <c r="R28" s="67"/>
      <c r="S28" s="46"/>
      <c r="T28" s="127"/>
      <c r="U28" s="127"/>
      <c r="V28" s="127"/>
      <c r="W28" s="130"/>
      <c r="X28" s="45"/>
      <c r="Y28" s="45"/>
      <c r="Z28" s="45"/>
      <c r="AA28" s="45"/>
      <c r="AB28" s="45"/>
      <c r="AC28" s="45"/>
    </row>
    <row r="29" spans="2:29" ht="20.100000000000001" customHeight="1" x14ac:dyDescent="0.25">
      <c r="B29" s="14" t="s">
        <v>33</v>
      </c>
      <c r="C29" s="10">
        <f>D29*100/65</f>
        <v>69.230769230769226</v>
      </c>
      <c r="D29" s="10">
        <v>45</v>
      </c>
      <c r="E29" s="8"/>
      <c r="F29" s="2"/>
      <c r="G29" s="2"/>
      <c r="H29" s="2"/>
      <c r="I29" s="3"/>
      <c r="J29" s="4"/>
      <c r="K29" s="4"/>
      <c r="L29" s="4"/>
      <c r="M29" s="4"/>
      <c r="N29" s="4"/>
      <c r="O29" s="4"/>
      <c r="P29" s="128"/>
      <c r="Q29" s="67"/>
      <c r="R29" s="67"/>
      <c r="S29" s="46"/>
      <c r="T29" s="45"/>
      <c r="U29" s="45"/>
      <c r="V29" s="45"/>
      <c r="W29" s="46"/>
      <c r="X29" s="45"/>
      <c r="Y29" s="45"/>
      <c r="Z29" s="45"/>
      <c r="AA29" s="45"/>
      <c r="AB29" s="45"/>
      <c r="AC29" s="45"/>
    </row>
    <row r="30" spans="2:29" ht="20.100000000000001" customHeight="1" x14ac:dyDescent="0.25">
      <c r="B30" s="14" t="s">
        <v>34</v>
      </c>
      <c r="C30" s="10">
        <f>D30*100/60</f>
        <v>75</v>
      </c>
      <c r="D30" s="10">
        <v>45</v>
      </c>
      <c r="E30" s="8"/>
      <c r="F30" s="2"/>
      <c r="G30" s="2"/>
      <c r="H30" s="2"/>
      <c r="I30" s="3"/>
      <c r="J30" s="4"/>
      <c r="K30" s="4"/>
      <c r="L30" s="4"/>
      <c r="M30" s="4"/>
      <c r="N30" s="4"/>
      <c r="O30" s="4"/>
      <c r="P30" s="131"/>
      <c r="Q30" s="103"/>
      <c r="R30" s="103"/>
      <c r="S30" s="46"/>
      <c r="T30" s="45"/>
      <c r="U30" s="45"/>
      <c r="V30" s="45"/>
      <c r="W30" s="46"/>
      <c r="X30" s="45"/>
      <c r="Y30" s="45"/>
      <c r="Z30" s="45"/>
      <c r="AA30" s="45"/>
      <c r="AB30" s="45"/>
      <c r="AC30" s="45"/>
    </row>
    <row r="31" spans="2:29" ht="27" customHeight="1" x14ac:dyDescent="0.25">
      <c r="B31" s="19" t="s">
        <v>35</v>
      </c>
      <c r="C31" s="6">
        <v>4</v>
      </c>
      <c r="D31" s="6">
        <v>3</v>
      </c>
      <c r="E31" s="8"/>
      <c r="F31" s="2"/>
      <c r="G31" s="2"/>
      <c r="H31" s="2"/>
      <c r="I31" s="3"/>
      <c r="J31" s="4"/>
      <c r="K31" s="4"/>
      <c r="L31" s="4"/>
      <c r="M31" s="4"/>
      <c r="N31" s="4"/>
      <c r="O31" s="4"/>
      <c r="P31" s="128"/>
      <c r="Q31" s="100"/>
      <c r="R31" s="100"/>
      <c r="S31" s="46"/>
      <c r="T31" s="45"/>
      <c r="U31" s="45"/>
      <c r="V31" s="45"/>
      <c r="W31" s="46"/>
      <c r="X31" s="45"/>
      <c r="Y31" s="45"/>
      <c r="Z31" s="45"/>
      <c r="AA31" s="45"/>
      <c r="AB31" s="45"/>
      <c r="AC31" s="45"/>
    </row>
    <row r="32" spans="2:29" ht="20.100000000000001" customHeight="1" x14ac:dyDescent="0.25">
      <c r="B32" s="14" t="s">
        <v>41</v>
      </c>
      <c r="C32" s="7">
        <f>D32*100/80</f>
        <v>7.5</v>
      </c>
      <c r="D32" s="6">
        <v>6</v>
      </c>
      <c r="E32" s="8"/>
      <c r="F32" s="2"/>
      <c r="G32" s="2"/>
      <c r="H32" s="2"/>
      <c r="I32" s="3"/>
      <c r="J32" s="4"/>
      <c r="K32" s="4"/>
      <c r="L32" s="4"/>
      <c r="M32" s="4"/>
      <c r="N32" s="4"/>
      <c r="O32" s="4"/>
      <c r="P32" s="128"/>
      <c r="Q32" s="67"/>
      <c r="R32" s="67"/>
      <c r="S32" s="44"/>
      <c r="T32" s="45"/>
      <c r="U32" s="45"/>
      <c r="V32" s="45"/>
      <c r="W32" s="46"/>
      <c r="X32" s="45"/>
      <c r="Y32" s="45"/>
      <c r="Z32" s="45"/>
      <c r="AA32" s="45"/>
      <c r="AB32" s="45"/>
      <c r="AC32" s="45"/>
    </row>
    <row r="33" spans="2:29" ht="20.100000000000001" customHeight="1" x14ac:dyDescent="0.25">
      <c r="B33" s="14" t="s">
        <v>36</v>
      </c>
      <c r="C33" s="7">
        <f>D33*100/75</f>
        <v>8</v>
      </c>
      <c r="D33" s="10">
        <v>6</v>
      </c>
      <c r="E33" s="8"/>
      <c r="F33" s="2"/>
      <c r="G33" s="2"/>
      <c r="H33" s="2"/>
      <c r="I33" s="3"/>
      <c r="J33" s="4"/>
      <c r="K33" s="4"/>
      <c r="L33" s="4"/>
      <c r="M33" s="4"/>
      <c r="N33" s="4"/>
      <c r="O33" s="4"/>
      <c r="P33" s="66"/>
      <c r="Q33" s="66"/>
      <c r="R33" s="66"/>
      <c r="S33" s="44"/>
      <c r="T33" s="45"/>
      <c r="U33" s="45"/>
      <c r="V33" s="45"/>
      <c r="W33" s="46"/>
      <c r="X33" s="47"/>
      <c r="Y33" s="47"/>
      <c r="Z33" s="47"/>
      <c r="AA33" s="47"/>
      <c r="AB33" s="47"/>
      <c r="AC33" s="47"/>
    </row>
    <row r="34" spans="2:29" ht="21.75" customHeight="1" x14ac:dyDescent="0.25">
      <c r="B34" s="14" t="s">
        <v>154</v>
      </c>
      <c r="C34" s="6">
        <v>3</v>
      </c>
      <c r="D34" s="6">
        <v>3</v>
      </c>
      <c r="E34" s="8"/>
      <c r="F34" s="2"/>
      <c r="G34" s="2"/>
      <c r="H34" s="2"/>
      <c r="I34" s="3"/>
      <c r="J34" s="4"/>
      <c r="K34" s="4"/>
      <c r="L34" s="4"/>
      <c r="M34" s="4"/>
      <c r="N34" s="4"/>
      <c r="O34" s="4"/>
      <c r="P34" s="128"/>
      <c r="Q34" s="67"/>
      <c r="R34" s="67"/>
      <c r="S34" s="67"/>
      <c r="T34" s="127"/>
      <c r="U34" s="127"/>
      <c r="V34" s="127"/>
      <c r="W34" s="46"/>
      <c r="X34" s="130"/>
      <c r="Y34" s="130"/>
      <c r="Z34" s="130"/>
      <c r="AA34" s="130"/>
      <c r="AB34" s="130"/>
      <c r="AC34" s="130"/>
    </row>
    <row r="35" spans="2:29" ht="20.100000000000001" customHeight="1" x14ac:dyDescent="0.25">
      <c r="B35" s="14" t="s">
        <v>20</v>
      </c>
      <c r="C35" s="6">
        <v>3</v>
      </c>
      <c r="D35" s="6">
        <v>3</v>
      </c>
      <c r="E35" s="8"/>
      <c r="F35" s="2"/>
      <c r="G35" s="2"/>
      <c r="H35" s="2"/>
      <c r="I35" s="3"/>
      <c r="J35" s="4"/>
      <c r="K35" s="4"/>
      <c r="L35" s="4"/>
      <c r="M35" s="4"/>
      <c r="N35" s="4"/>
      <c r="O35" s="4"/>
      <c r="P35" s="128"/>
      <c r="Q35" s="67"/>
      <c r="R35" s="67"/>
      <c r="S35" s="67"/>
      <c r="T35" s="127"/>
      <c r="U35" s="127"/>
      <c r="V35" s="127"/>
      <c r="W35" s="46"/>
      <c r="X35" s="130"/>
      <c r="Y35" s="130"/>
      <c r="Z35" s="130"/>
      <c r="AA35" s="130"/>
      <c r="AB35" s="130"/>
      <c r="AC35" s="130"/>
    </row>
    <row r="36" spans="2:29" ht="20.100000000000001" customHeight="1" x14ac:dyDescent="0.25">
      <c r="B36" s="14" t="s">
        <v>37</v>
      </c>
      <c r="C36" s="62">
        <v>114</v>
      </c>
      <c r="D36" s="10">
        <v>114</v>
      </c>
      <c r="E36" s="6"/>
      <c r="F36" s="7"/>
      <c r="G36" s="7"/>
      <c r="H36" s="7"/>
      <c r="I36" s="6"/>
      <c r="J36" s="12"/>
      <c r="K36" s="12"/>
      <c r="L36" s="12"/>
      <c r="M36" s="12"/>
      <c r="N36" s="12"/>
      <c r="O36" s="12"/>
      <c r="P36" s="128"/>
      <c r="Q36" s="67"/>
      <c r="R36" s="67"/>
      <c r="S36" s="67"/>
      <c r="T36" s="127"/>
      <c r="U36" s="127"/>
      <c r="V36" s="127"/>
      <c r="W36" s="46"/>
      <c r="X36" s="130"/>
      <c r="Y36" s="130"/>
      <c r="Z36" s="130"/>
      <c r="AA36" s="130"/>
      <c r="AB36" s="130"/>
      <c r="AC36" s="130"/>
    </row>
    <row r="37" spans="2:29" ht="20.100000000000001" customHeight="1" x14ac:dyDescent="0.25">
      <c r="B37" s="14" t="s">
        <v>155</v>
      </c>
      <c r="C37" s="7">
        <v>16</v>
      </c>
      <c r="D37" s="6">
        <v>9</v>
      </c>
      <c r="E37" s="6"/>
      <c r="F37" s="7"/>
      <c r="G37" s="7"/>
      <c r="H37" s="7"/>
      <c r="I37" s="6"/>
      <c r="J37" s="12"/>
      <c r="K37" s="12"/>
      <c r="L37" s="12"/>
      <c r="M37" s="12"/>
      <c r="N37" s="12"/>
      <c r="O37" s="12"/>
      <c r="P37" s="131"/>
      <c r="Q37" s="103"/>
      <c r="R37" s="103"/>
      <c r="S37" s="67"/>
      <c r="T37" s="127"/>
      <c r="U37" s="127"/>
      <c r="V37" s="127"/>
      <c r="W37" s="46"/>
      <c r="X37" s="130"/>
      <c r="Y37" s="130"/>
      <c r="Z37" s="130"/>
      <c r="AA37" s="130"/>
      <c r="AB37" s="130"/>
      <c r="AC37" s="130"/>
    </row>
    <row r="38" spans="2:29" ht="20.100000000000001" customHeight="1" x14ac:dyDescent="0.25">
      <c r="B38" s="14" t="s">
        <v>156</v>
      </c>
      <c r="C38" s="7">
        <v>5</v>
      </c>
      <c r="D38" s="6">
        <v>5</v>
      </c>
      <c r="E38" s="6"/>
      <c r="F38" s="7"/>
      <c r="G38" s="7"/>
      <c r="H38" s="7"/>
      <c r="I38" s="6"/>
      <c r="J38" s="12"/>
      <c r="K38" s="12"/>
      <c r="L38" s="12"/>
      <c r="M38" s="12"/>
      <c r="N38" s="12"/>
      <c r="O38" s="12"/>
      <c r="Q38" s="48"/>
    </row>
    <row r="39" spans="2:29" ht="24" customHeight="1" x14ac:dyDescent="0.25">
      <c r="B39" s="16" t="s">
        <v>157</v>
      </c>
      <c r="C39" s="17"/>
      <c r="D39" s="18"/>
      <c r="E39" s="8">
        <v>40</v>
      </c>
      <c r="F39" s="2">
        <v>0.26</v>
      </c>
      <c r="G39" s="2">
        <v>0.04</v>
      </c>
      <c r="H39" s="2">
        <v>0.84</v>
      </c>
      <c r="I39" s="3">
        <f>H39*4+G39*9+F39*4</f>
        <v>4.76</v>
      </c>
      <c r="J39" s="4">
        <v>0.04</v>
      </c>
      <c r="K39" s="4">
        <v>21.4</v>
      </c>
      <c r="L39" s="4">
        <v>2.1</v>
      </c>
      <c r="M39" s="4">
        <v>8.1999999999999993</v>
      </c>
      <c r="N39" s="4">
        <v>6.4</v>
      </c>
      <c r="O39" s="1">
        <v>0.3</v>
      </c>
      <c r="Q39" s="48"/>
    </row>
    <row r="40" spans="2:29" ht="30" customHeight="1" x14ac:dyDescent="0.25">
      <c r="B40" s="19" t="s">
        <v>158</v>
      </c>
      <c r="C40" s="7">
        <v>21</v>
      </c>
      <c r="D40" s="11">
        <v>20</v>
      </c>
      <c r="E40" s="6"/>
      <c r="F40" s="7"/>
      <c r="G40" s="7"/>
      <c r="H40" s="7"/>
      <c r="I40" s="6"/>
      <c r="J40" s="9"/>
      <c r="K40" s="9"/>
      <c r="L40" s="9"/>
      <c r="M40" s="9"/>
      <c r="N40" s="9"/>
      <c r="O40" s="9"/>
      <c r="Q40" s="48"/>
    </row>
    <row r="41" spans="2:29" ht="20.100000000000001" customHeight="1" x14ac:dyDescent="0.25">
      <c r="B41" s="14" t="s">
        <v>159</v>
      </c>
      <c r="C41" s="11">
        <v>21</v>
      </c>
      <c r="D41" s="11">
        <v>20</v>
      </c>
      <c r="E41" s="11"/>
      <c r="F41" s="7"/>
      <c r="G41" s="7"/>
      <c r="H41" s="7"/>
      <c r="I41" s="6"/>
      <c r="J41" s="9"/>
      <c r="K41" s="9"/>
      <c r="L41" s="9"/>
      <c r="M41" s="9"/>
      <c r="N41" s="9"/>
      <c r="O41" s="9"/>
      <c r="Q41" s="48"/>
    </row>
    <row r="42" spans="2:29" ht="20.100000000000001" customHeight="1" x14ac:dyDescent="0.25">
      <c r="B42" s="14" t="s">
        <v>160</v>
      </c>
      <c r="C42" s="11">
        <v>33</v>
      </c>
      <c r="D42" s="11">
        <v>20</v>
      </c>
      <c r="E42" s="11"/>
      <c r="F42" s="7"/>
      <c r="G42" s="7"/>
      <c r="H42" s="7"/>
      <c r="I42" s="6"/>
      <c r="J42" s="9"/>
      <c r="K42" s="9"/>
      <c r="L42" s="9"/>
      <c r="M42" s="9"/>
      <c r="N42" s="9"/>
      <c r="O42" s="9"/>
      <c r="P42" s="108"/>
      <c r="Q42" s="48"/>
    </row>
    <row r="43" spans="2:29" ht="57" customHeight="1" x14ac:dyDescent="0.25">
      <c r="B43" s="16" t="s">
        <v>162</v>
      </c>
      <c r="C43" s="17"/>
      <c r="D43" s="18"/>
      <c r="E43" s="8">
        <v>120</v>
      </c>
      <c r="F43" s="2">
        <v>4.5999999999999996</v>
      </c>
      <c r="G43" s="2">
        <v>3.5</v>
      </c>
      <c r="H43" s="2">
        <v>26.8</v>
      </c>
      <c r="I43" s="3">
        <f>F43*4+G43*9+H43*4</f>
        <v>157.1</v>
      </c>
      <c r="J43" s="4">
        <v>0.04</v>
      </c>
      <c r="K43" s="4">
        <v>14.2</v>
      </c>
      <c r="L43" s="4">
        <v>0</v>
      </c>
      <c r="M43" s="4">
        <v>7.4</v>
      </c>
      <c r="N43" s="4">
        <v>5.8</v>
      </c>
      <c r="O43" s="4">
        <v>0.6</v>
      </c>
      <c r="Q43" s="48"/>
    </row>
    <row r="44" spans="2:29" ht="20.100000000000001" customHeight="1" x14ac:dyDescent="0.25">
      <c r="B44" s="5" t="s">
        <v>53</v>
      </c>
      <c r="C44" s="11">
        <v>57</v>
      </c>
      <c r="D44" s="6">
        <v>57</v>
      </c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Q44" s="48"/>
    </row>
    <row r="45" spans="2:29" ht="20.100000000000001" customHeight="1" x14ac:dyDescent="0.25">
      <c r="B45" s="5" t="s">
        <v>161</v>
      </c>
      <c r="C45" s="11">
        <v>5</v>
      </c>
      <c r="D45" s="6">
        <v>5</v>
      </c>
      <c r="E45" s="3"/>
      <c r="F45" s="2"/>
      <c r="G45" s="2"/>
      <c r="H45" s="2"/>
      <c r="I45" s="3"/>
      <c r="J45" s="4"/>
      <c r="K45" s="4"/>
      <c r="L45" s="4"/>
      <c r="M45" s="4"/>
      <c r="N45" s="4"/>
      <c r="O45" s="4"/>
      <c r="Q45" s="48"/>
    </row>
    <row r="46" spans="2:29" ht="20.100000000000001" customHeight="1" x14ac:dyDescent="0.25">
      <c r="B46" s="73" t="s">
        <v>48</v>
      </c>
      <c r="C46" s="74">
        <v>344</v>
      </c>
      <c r="D46" s="74">
        <v>344</v>
      </c>
      <c r="E46" s="3"/>
      <c r="F46" s="2"/>
      <c r="G46" s="2"/>
      <c r="H46" s="2"/>
      <c r="I46" s="3"/>
      <c r="J46" s="4"/>
      <c r="K46" s="4"/>
      <c r="L46" s="4"/>
      <c r="M46" s="4"/>
      <c r="N46" s="4"/>
      <c r="O46" s="4"/>
      <c r="Q46" s="48"/>
    </row>
    <row r="47" spans="2:29" ht="59.25" customHeight="1" x14ac:dyDescent="0.25">
      <c r="B47" s="16" t="s">
        <v>163</v>
      </c>
      <c r="C47" s="17"/>
      <c r="D47" s="18"/>
      <c r="E47" s="8">
        <v>60</v>
      </c>
      <c r="F47" s="2">
        <v>12.8</v>
      </c>
      <c r="G47" s="2">
        <v>8.5</v>
      </c>
      <c r="H47" s="2">
        <v>8.3000000000000007</v>
      </c>
      <c r="I47" s="2">
        <f>H47*4+G47*9+F47*4</f>
        <v>160.9</v>
      </c>
      <c r="J47" s="4">
        <v>0.13</v>
      </c>
      <c r="K47" s="4">
        <v>2759</v>
      </c>
      <c r="L47" s="4">
        <v>7</v>
      </c>
      <c r="M47" s="4">
        <v>18</v>
      </c>
      <c r="N47" s="4">
        <v>14</v>
      </c>
      <c r="O47" s="4">
        <v>4</v>
      </c>
      <c r="Q47" s="48"/>
    </row>
    <row r="48" spans="2:29" ht="20.100000000000001" customHeight="1" x14ac:dyDescent="0.25">
      <c r="B48" s="14" t="s">
        <v>164</v>
      </c>
      <c r="C48" s="11">
        <v>66</v>
      </c>
      <c r="D48" s="11">
        <v>55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Q48" s="48"/>
    </row>
    <row r="49" spans="2:17" ht="20.100000000000001" customHeight="1" x14ac:dyDescent="0.25">
      <c r="B49" s="14" t="s">
        <v>41</v>
      </c>
      <c r="C49" s="7">
        <v>11</v>
      </c>
      <c r="D49" s="6">
        <v>7</v>
      </c>
      <c r="E49" s="11"/>
      <c r="F49" s="11"/>
      <c r="G49" s="7"/>
      <c r="H49" s="7"/>
      <c r="I49" s="6"/>
      <c r="J49" s="9"/>
      <c r="K49" s="9"/>
      <c r="L49" s="9"/>
      <c r="M49" s="9"/>
      <c r="N49" s="9"/>
      <c r="O49" s="9"/>
      <c r="Q49" s="48"/>
    </row>
    <row r="50" spans="2:17" ht="20.100000000000001" customHeight="1" x14ac:dyDescent="0.25">
      <c r="B50" s="14" t="s">
        <v>36</v>
      </c>
      <c r="C50" s="7">
        <v>11</v>
      </c>
      <c r="D50" s="10">
        <v>7</v>
      </c>
      <c r="E50" s="11"/>
      <c r="F50" s="11"/>
      <c r="G50" s="7"/>
      <c r="H50" s="7"/>
      <c r="I50" s="6"/>
      <c r="J50" s="9"/>
      <c r="K50" s="9"/>
      <c r="L50" s="9"/>
      <c r="M50" s="9"/>
      <c r="N50" s="9"/>
      <c r="O50" s="9"/>
      <c r="Q50" s="48"/>
    </row>
    <row r="51" spans="2:17" ht="20.100000000000001" customHeight="1" x14ac:dyDescent="0.25">
      <c r="B51" s="14" t="s">
        <v>44</v>
      </c>
      <c r="C51" s="11">
        <v>12</v>
      </c>
      <c r="D51" s="11">
        <v>12</v>
      </c>
      <c r="E51" s="11"/>
      <c r="F51" s="11"/>
      <c r="G51" s="7"/>
      <c r="H51" s="7"/>
      <c r="I51" s="6"/>
      <c r="J51" s="9"/>
      <c r="K51" s="9"/>
      <c r="L51" s="9"/>
      <c r="M51" s="9"/>
      <c r="N51" s="9"/>
      <c r="O51" s="9"/>
      <c r="Q51" s="48"/>
    </row>
    <row r="52" spans="2:17" ht="20.100000000000001" customHeight="1" x14ac:dyDescent="0.25">
      <c r="B52" s="14" t="s">
        <v>121</v>
      </c>
      <c r="C52" s="7">
        <v>13</v>
      </c>
      <c r="D52" s="11">
        <v>12</v>
      </c>
      <c r="E52" s="11"/>
      <c r="F52" s="11"/>
      <c r="G52" s="7"/>
      <c r="H52" s="7"/>
      <c r="I52" s="6"/>
      <c r="J52" s="9"/>
      <c r="K52" s="9"/>
      <c r="L52" s="9"/>
      <c r="M52" s="9"/>
      <c r="N52" s="9"/>
      <c r="O52" s="9"/>
      <c r="Q52" s="48"/>
    </row>
    <row r="53" spans="2:17" ht="20.100000000000001" customHeight="1" x14ac:dyDescent="0.25">
      <c r="B53" s="14" t="s">
        <v>20</v>
      </c>
      <c r="C53" s="11">
        <v>4</v>
      </c>
      <c r="D53" s="11">
        <v>4</v>
      </c>
      <c r="E53" s="11"/>
      <c r="F53" s="11"/>
      <c r="G53" s="7"/>
      <c r="H53" s="7"/>
      <c r="I53" s="6"/>
      <c r="J53" s="9"/>
      <c r="K53" s="9"/>
      <c r="L53" s="9"/>
      <c r="M53" s="9"/>
      <c r="N53" s="9"/>
      <c r="O53" s="9"/>
      <c r="Q53" s="48"/>
    </row>
    <row r="54" spans="2:17" ht="62.25" customHeight="1" x14ac:dyDescent="0.25">
      <c r="B54" s="16" t="s">
        <v>165</v>
      </c>
      <c r="C54" s="63"/>
      <c r="D54" s="64"/>
      <c r="E54" s="8">
        <v>20</v>
      </c>
      <c r="F54" s="2">
        <v>0.8</v>
      </c>
      <c r="G54" s="2">
        <v>1.7</v>
      </c>
      <c r="H54" s="2">
        <v>1.9</v>
      </c>
      <c r="I54" s="2">
        <f>H54*4+G54*9+F54*4</f>
        <v>26.099999999999998</v>
      </c>
      <c r="J54" s="4">
        <v>0</v>
      </c>
      <c r="K54" s="4">
        <v>5.34</v>
      </c>
      <c r="L54" s="4">
        <v>0.05</v>
      </c>
      <c r="M54" s="4">
        <v>10.83</v>
      </c>
      <c r="N54" s="4">
        <v>1.36</v>
      </c>
      <c r="O54" s="4">
        <v>0.02</v>
      </c>
      <c r="Q54" s="48"/>
    </row>
    <row r="55" spans="2:17" ht="20.100000000000001" customHeight="1" x14ac:dyDescent="0.25">
      <c r="B55" s="14" t="s">
        <v>20</v>
      </c>
      <c r="C55" s="11">
        <v>1</v>
      </c>
      <c r="D55" s="11">
        <v>1</v>
      </c>
      <c r="E55" s="11"/>
      <c r="F55" s="11"/>
      <c r="G55" s="7"/>
      <c r="H55" s="7"/>
      <c r="I55" s="6"/>
      <c r="J55" s="9"/>
      <c r="K55" s="9"/>
      <c r="L55" s="9"/>
      <c r="M55" s="9"/>
      <c r="N55" s="9"/>
      <c r="O55" s="9"/>
      <c r="Q55" s="48"/>
    </row>
    <row r="56" spans="2:17" ht="20.100000000000001" customHeight="1" x14ac:dyDescent="0.25">
      <c r="B56" s="14" t="s">
        <v>44</v>
      </c>
      <c r="C56" s="11">
        <v>1</v>
      </c>
      <c r="D56" s="11">
        <v>1</v>
      </c>
      <c r="E56" s="11"/>
      <c r="F56" s="11"/>
      <c r="G56" s="7"/>
      <c r="H56" s="7"/>
      <c r="I56" s="6"/>
      <c r="J56" s="9"/>
      <c r="K56" s="9"/>
      <c r="L56" s="9"/>
      <c r="M56" s="9"/>
      <c r="N56" s="9"/>
      <c r="O56" s="9"/>
      <c r="Q56" s="48"/>
    </row>
    <row r="57" spans="2:17" ht="20.100000000000001" customHeight="1" x14ac:dyDescent="0.25">
      <c r="B57" s="14" t="s">
        <v>47</v>
      </c>
      <c r="C57" s="7">
        <v>0.2</v>
      </c>
      <c r="D57" s="7">
        <v>0.2</v>
      </c>
      <c r="E57" s="11"/>
      <c r="F57" s="11"/>
      <c r="G57" s="7"/>
      <c r="H57" s="7"/>
      <c r="I57" s="6"/>
      <c r="J57" s="9"/>
      <c r="K57" s="9"/>
      <c r="L57" s="9"/>
      <c r="M57" s="9"/>
      <c r="N57" s="9"/>
      <c r="O57" s="9"/>
      <c r="Q57" s="48"/>
    </row>
    <row r="58" spans="2:17" ht="20.100000000000001" customHeight="1" x14ac:dyDescent="0.25">
      <c r="B58" s="14" t="s">
        <v>112</v>
      </c>
      <c r="C58" s="62">
        <v>10</v>
      </c>
      <c r="D58" s="10">
        <v>10</v>
      </c>
      <c r="E58" s="11"/>
      <c r="F58" s="11"/>
      <c r="G58" s="7"/>
      <c r="H58" s="7"/>
      <c r="I58" s="6"/>
      <c r="J58" s="9"/>
      <c r="K58" s="9"/>
      <c r="L58" s="9"/>
      <c r="M58" s="9"/>
      <c r="N58" s="9"/>
      <c r="O58" s="9"/>
      <c r="Q58" s="48"/>
    </row>
    <row r="59" spans="2:17" ht="20.100000000000001" customHeight="1" x14ac:dyDescent="0.25">
      <c r="B59" s="14" t="s">
        <v>117</v>
      </c>
      <c r="C59" s="7">
        <v>10</v>
      </c>
      <c r="D59" s="6">
        <v>10</v>
      </c>
      <c r="E59" s="11"/>
      <c r="F59" s="11"/>
      <c r="G59" s="7"/>
      <c r="H59" s="7"/>
      <c r="I59" s="6"/>
      <c r="J59" s="9"/>
      <c r="K59" s="9"/>
      <c r="L59" s="9"/>
      <c r="M59" s="9"/>
      <c r="N59" s="9"/>
      <c r="O59" s="9"/>
      <c r="Q59" s="48"/>
    </row>
    <row r="60" spans="2:17" ht="18" customHeight="1" x14ac:dyDescent="0.25">
      <c r="B60" s="16" t="s">
        <v>205</v>
      </c>
      <c r="C60" s="96">
        <v>150</v>
      </c>
      <c r="D60" s="97">
        <v>150</v>
      </c>
      <c r="E60" s="8">
        <v>150</v>
      </c>
      <c r="F60" s="4">
        <v>0</v>
      </c>
      <c r="G60" s="4">
        <v>0</v>
      </c>
      <c r="H60" s="4">
        <v>22</v>
      </c>
      <c r="I60" s="3">
        <f>F60*4+G60*9+H60*4</f>
        <v>88</v>
      </c>
      <c r="J60" s="4">
        <v>0.02</v>
      </c>
      <c r="K60" s="4">
        <v>0</v>
      </c>
      <c r="L60" s="4">
        <v>4</v>
      </c>
      <c r="M60" s="4">
        <v>14</v>
      </c>
      <c r="N60" s="4">
        <v>8</v>
      </c>
      <c r="O60" s="4">
        <v>2.8</v>
      </c>
      <c r="Q60" s="48"/>
    </row>
    <row r="61" spans="2:17" ht="31.5" customHeight="1" x14ac:dyDescent="0.25">
      <c r="B61" s="20" t="s">
        <v>347</v>
      </c>
      <c r="C61" s="6">
        <v>20</v>
      </c>
      <c r="D61" s="6">
        <v>20</v>
      </c>
      <c r="E61" s="8">
        <v>20</v>
      </c>
      <c r="F61" s="2">
        <v>1.7</v>
      </c>
      <c r="G61" s="2">
        <v>0.2</v>
      </c>
      <c r="H61" s="2">
        <v>8.6</v>
      </c>
      <c r="I61" s="3">
        <f>F61*4+G61*9+H61*4</f>
        <v>43</v>
      </c>
      <c r="J61" s="4">
        <v>0.02</v>
      </c>
      <c r="K61" s="4">
        <v>0</v>
      </c>
      <c r="L61" s="4">
        <v>0</v>
      </c>
      <c r="M61" s="4">
        <v>3.6</v>
      </c>
      <c r="N61" s="4">
        <v>3.8</v>
      </c>
      <c r="O61" s="1">
        <v>0.6</v>
      </c>
      <c r="P61" s="133"/>
      <c r="Q61" s="134"/>
    </row>
    <row r="62" spans="2:17" ht="20.100000000000001" customHeight="1" x14ac:dyDescent="0.25">
      <c r="B62" s="28" t="s">
        <v>51</v>
      </c>
      <c r="C62" s="29"/>
      <c r="D62" s="29"/>
      <c r="E62" s="27"/>
      <c r="F62" s="2">
        <f>F63+F78+F86</f>
        <v>25.875</v>
      </c>
      <c r="G62" s="2">
        <f t="shared" ref="G62:O62" si="3">G63+G78+G86</f>
        <v>25.7</v>
      </c>
      <c r="H62" s="2">
        <f t="shared" si="3"/>
        <v>36.5</v>
      </c>
      <c r="I62" s="2">
        <f t="shared" si="3"/>
        <v>480.79999999999995</v>
      </c>
      <c r="J62" s="2">
        <f t="shared" si="3"/>
        <v>0.14100000000000001</v>
      </c>
      <c r="K62" s="2">
        <f t="shared" si="3"/>
        <v>61.2</v>
      </c>
      <c r="L62" s="2">
        <f t="shared" si="3"/>
        <v>4.17</v>
      </c>
      <c r="M62" s="2">
        <f t="shared" si="3"/>
        <v>37.9</v>
      </c>
      <c r="N62" s="2">
        <f t="shared" si="3"/>
        <v>28.86</v>
      </c>
      <c r="O62" s="2">
        <f t="shared" si="3"/>
        <v>1.1599999999999999</v>
      </c>
      <c r="Q62" s="48"/>
    </row>
    <row r="63" spans="2:17" ht="63" customHeight="1" x14ac:dyDescent="0.25">
      <c r="B63" s="16" t="s">
        <v>171</v>
      </c>
      <c r="C63" s="17"/>
      <c r="D63" s="18"/>
      <c r="E63" s="8">
        <v>180</v>
      </c>
      <c r="F63" s="2">
        <v>25.1</v>
      </c>
      <c r="G63" s="2">
        <v>21.5</v>
      </c>
      <c r="H63" s="2">
        <v>9.8000000000000007</v>
      </c>
      <c r="I63" s="3">
        <f>F63*4+G63*9+H63*4</f>
        <v>333.09999999999997</v>
      </c>
      <c r="J63" s="2">
        <v>0.09</v>
      </c>
      <c r="K63" s="2">
        <v>16.8</v>
      </c>
      <c r="L63" s="2">
        <v>0.17</v>
      </c>
      <c r="M63" s="2">
        <v>17.2</v>
      </c>
      <c r="N63" s="2">
        <v>20.399999999999999</v>
      </c>
      <c r="O63" s="2">
        <v>0.6</v>
      </c>
      <c r="P63" s="107"/>
      <c r="Q63" s="48"/>
    </row>
    <row r="64" spans="2:17" ht="20.100000000000001" customHeight="1" x14ac:dyDescent="0.25">
      <c r="B64" s="14" t="s">
        <v>382</v>
      </c>
      <c r="C64" s="7">
        <v>118</v>
      </c>
      <c r="D64" s="7">
        <v>116</v>
      </c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Q64" s="48"/>
    </row>
    <row r="65" spans="2:17" ht="20.100000000000001" customHeight="1" x14ac:dyDescent="0.25">
      <c r="B65" s="14" t="s">
        <v>383</v>
      </c>
      <c r="C65" s="7">
        <v>118</v>
      </c>
      <c r="D65" s="7">
        <v>116</v>
      </c>
      <c r="E65" s="3"/>
      <c r="F65" s="22"/>
      <c r="G65" s="23"/>
      <c r="H65" s="23"/>
      <c r="I65" s="24"/>
      <c r="J65" s="4"/>
      <c r="K65" s="4"/>
      <c r="L65" s="4"/>
      <c r="M65" s="4"/>
      <c r="N65" s="4"/>
      <c r="O65" s="4"/>
      <c r="Q65" s="48"/>
    </row>
    <row r="66" spans="2:17" ht="20.100000000000001" customHeight="1" x14ac:dyDescent="0.25">
      <c r="B66" s="14" t="s">
        <v>404</v>
      </c>
      <c r="C66" s="7">
        <v>129</v>
      </c>
      <c r="D66" s="7">
        <v>116</v>
      </c>
      <c r="E66" s="3"/>
      <c r="F66" s="22"/>
      <c r="G66" s="23"/>
      <c r="H66" s="23"/>
      <c r="I66" s="24"/>
      <c r="J66" s="4"/>
      <c r="K66" s="4"/>
      <c r="L66" s="4"/>
      <c r="M66" s="4"/>
      <c r="N66" s="4"/>
      <c r="O66" s="4"/>
      <c r="Q66" s="48"/>
    </row>
    <row r="67" spans="2:17" ht="20.100000000000001" customHeight="1" x14ac:dyDescent="0.25">
      <c r="B67" s="14" t="s">
        <v>44</v>
      </c>
      <c r="C67" s="7">
        <v>8</v>
      </c>
      <c r="D67" s="7">
        <v>8</v>
      </c>
      <c r="E67" s="3"/>
      <c r="F67" s="22"/>
      <c r="G67" s="23"/>
      <c r="H67" s="23"/>
      <c r="I67" s="24"/>
      <c r="J67" s="4"/>
      <c r="K67" s="4"/>
      <c r="L67" s="4"/>
      <c r="M67" s="4"/>
      <c r="N67" s="4"/>
      <c r="O67" s="4"/>
      <c r="Q67" s="48"/>
    </row>
    <row r="68" spans="2:17" ht="20.100000000000001" customHeight="1" x14ac:dyDescent="0.25">
      <c r="B68" s="14" t="s">
        <v>40</v>
      </c>
      <c r="C68" s="7">
        <v>6</v>
      </c>
      <c r="D68" s="7">
        <v>6</v>
      </c>
      <c r="E68" s="3"/>
      <c r="F68" s="22"/>
      <c r="G68" s="23"/>
      <c r="H68" s="23"/>
      <c r="I68" s="24"/>
      <c r="J68" s="4"/>
      <c r="K68" s="4"/>
      <c r="L68" s="4"/>
      <c r="M68" s="4"/>
      <c r="N68" s="4"/>
      <c r="O68" s="4"/>
      <c r="Q68" s="48"/>
    </row>
    <row r="69" spans="2:17" ht="20.100000000000001" customHeight="1" x14ac:dyDescent="0.25">
      <c r="B69" s="14" t="s">
        <v>412</v>
      </c>
      <c r="C69" s="7"/>
      <c r="D69" s="7">
        <v>98</v>
      </c>
      <c r="E69" s="3"/>
      <c r="F69" s="22"/>
      <c r="G69" s="23"/>
      <c r="H69" s="23"/>
      <c r="I69" s="24"/>
      <c r="J69" s="4"/>
      <c r="K69" s="4"/>
      <c r="L69" s="4"/>
      <c r="M69" s="4"/>
      <c r="N69" s="4"/>
      <c r="O69" s="4"/>
      <c r="Q69" s="48"/>
    </row>
    <row r="70" spans="2:17" ht="20.100000000000001" customHeight="1" x14ac:dyDescent="0.25">
      <c r="B70" s="14" t="s">
        <v>41</v>
      </c>
      <c r="C70" s="7">
        <v>39</v>
      </c>
      <c r="D70" s="6">
        <v>23</v>
      </c>
      <c r="E70" s="3"/>
      <c r="F70" s="22"/>
      <c r="G70" s="23"/>
      <c r="H70" s="23"/>
      <c r="I70" s="24"/>
      <c r="J70" s="4"/>
      <c r="K70" s="4"/>
      <c r="L70" s="4"/>
      <c r="M70" s="4"/>
      <c r="N70" s="4"/>
      <c r="O70" s="4"/>
      <c r="Q70" s="48"/>
    </row>
    <row r="71" spans="2:17" ht="20.100000000000001" customHeight="1" x14ac:dyDescent="0.25">
      <c r="B71" s="14" t="s">
        <v>36</v>
      </c>
      <c r="C71" s="7">
        <v>42</v>
      </c>
      <c r="D71" s="10">
        <v>23</v>
      </c>
      <c r="E71" s="3"/>
      <c r="F71" s="22"/>
      <c r="G71" s="23"/>
      <c r="H71" s="23"/>
      <c r="I71" s="24"/>
      <c r="J71" s="4"/>
      <c r="K71" s="4"/>
      <c r="L71" s="4"/>
      <c r="M71" s="4"/>
      <c r="N71" s="4"/>
      <c r="O71" s="4"/>
      <c r="Q71" s="48"/>
    </row>
    <row r="72" spans="2:17" ht="20.100000000000001" customHeight="1" x14ac:dyDescent="0.25">
      <c r="B72" s="14" t="s">
        <v>35</v>
      </c>
      <c r="C72" s="7">
        <v>12</v>
      </c>
      <c r="D72" s="7">
        <v>11</v>
      </c>
      <c r="E72" s="3"/>
      <c r="F72" s="22"/>
      <c r="G72" s="23"/>
      <c r="H72" s="23"/>
      <c r="I72" s="24"/>
      <c r="J72" s="4"/>
      <c r="K72" s="4"/>
      <c r="L72" s="4"/>
      <c r="M72" s="4"/>
      <c r="N72" s="4"/>
      <c r="O72" s="4"/>
      <c r="Q72" s="48"/>
    </row>
    <row r="73" spans="2:17" ht="20.100000000000001" customHeight="1" x14ac:dyDescent="0.25">
      <c r="B73" s="14" t="s">
        <v>40</v>
      </c>
      <c r="C73" s="7">
        <v>2</v>
      </c>
      <c r="D73" s="7">
        <v>2</v>
      </c>
      <c r="E73" s="3"/>
      <c r="F73" s="22"/>
      <c r="G73" s="23"/>
      <c r="H73" s="23"/>
      <c r="I73" s="24"/>
      <c r="J73" s="4"/>
      <c r="K73" s="4"/>
      <c r="L73" s="4"/>
      <c r="M73" s="4"/>
      <c r="N73" s="4"/>
      <c r="O73" s="4"/>
      <c r="Q73" s="48"/>
    </row>
    <row r="74" spans="2:17" ht="20.100000000000001" customHeight="1" x14ac:dyDescent="0.25">
      <c r="B74" s="14" t="s">
        <v>413</v>
      </c>
      <c r="C74" s="7"/>
      <c r="D74" s="7">
        <v>50</v>
      </c>
      <c r="E74" s="3"/>
      <c r="F74" s="22"/>
      <c r="G74" s="23"/>
      <c r="H74" s="23"/>
      <c r="I74" s="24"/>
      <c r="J74" s="4"/>
      <c r="K74" s="4"/>
      <c r="L74" s="4"/>
      <c r="M74" s="4"/>
      <c r="N74" s="4"/>
      <c r="O74" s="4"/>
      <c r="Q74" s="48"/>
    </row>
    <row r="75" spans="2:17" ht="20.100000000000001" customHeight="1" x14ac:dyDescent="0.25">
      <c r="B75" s="14" t="s">
        <v>118</v>
      </c>
      <c r="C75" s="7">
        <v>41</v>
      </c>
      <c r="D75" s="7">
        <v>26</v>
      </c>
      <c r="E75" s="3"/>
      <c r="F75" s="22"/>
      <c r="G75" s="23"/>
      <c r="H75" s="23"/>
      <c r="I75" s="24"/>
      <c r="J75" s="4"/>
      <c r="K75" s="4"/>
      <c r="L75" s="4"/>
      <c r="M75" s="4"/>
      <c r="N75" s="4"/>
      <c r="O75" s="4"/>
      <c r="Q75" s="48"/>
    </row>
    <row r="76" spans="2:17" ht="20.100000000000001" customHeight="1" x14ac:dyDescent="0.25">
      <c r="B76" s="14" t="s">
        <v>112</v>
      </c>
      <c r="C76" s="7">
        <v>10</v>
      </c>
      <c r="D76" s="7">
        <v>10</v>
      </c>
      <c r="E76" s="3"/>
      <c r="F76" s="22"/>
      <c r="G76" s="23"/>
      <c r="H76" s="23"/>
      <c r="I76" s="24"/>
      <c r="J76" s="4"/>
      <c r="K76" s="4"/>
      <c r="L76" s="4"/>
      <c r="M76" s="4"/>
      <c r="N76" s="4"/>
      <c r="O76" s="4"/>
      <c r="Q76" s="48"/>
    </row>
    <row r="77" spans="2:17" ht="19.5" customHeight="1" x14ac:dyDescent="0.25">
      <c r="B77" s="14" t="s">
        <v>172</v>
      </c>
      <c r="C77" s="7"/>
      <c r="D77" s="7">
        <v>36</v>
      </c>
      <c r="E77" s="3"/>
      <c r="F77" s="22"/>
      <c r="G77" s="23"/>
      <c r="H77" s="23"/>
      <c r="I77" s="24"/>
      <c r="J77" s="4"/>
      <c r="K77" s="4"/>
      <c r="L77" s="4"/>
      <c r="M77" s="4"/>
      <c r="N77" s="4"/>
      <c r="O77" s="4"/>
      <c r="Q77" s="48"/>
    </row>
    <row r="78" spans="2:17" ht="57.75" customHeight="1" x14ac:dyDescent="0.25">
      <c r="B78" s="16" t="s">
        <v>327</v>
      </c>
      <c r="C78" s="17"/>
      <c r="D78" s="18"/>
      <c r="E78" s="8">
        <v>35</v>
      </c>
      <c r="F78" s="2">
        <v>0.7</v>
      </c>
      <c r="G78" s="2">
        <v>4.2</v>
      </c>
      <c r="H78" s="2">
        <v>3.6</v>
      </c>
      <c r="I78" s="3">
        <f>F78*4+G78*9+H78*4</f>
        <v>55</v>
      </c>
      <c r="J78" s="4">
        <v>0.05</v>
      </c>
      <c r="K78" s="4">
        <v>44.4</v>
      </c>
      <c r="L78" s="4">
        <v>3.9</v>
      </c>
      <c r="M78" s="4">
        <v>8.6999999999999993</v>
      </c>
      <c r="N78" s="4">
        <v>7.2</v>
      </c>
      <c r="O78" s="4">
        <v>0.3</v>
      </c>
      <c r="Q78" s="48"/>
    </row>
    <row r="79" spans="2:17" ht="19.5" customHeight="1" x14ac:dyDescent="0.25">
      <c r="B79" s="14" t="s">
        <v>329</v>
      </c>
      <c r="C79" s="6">
        <v>7.2</v>
      </c>
      <c r="D79" s="6">
        <v>6</v>
      </c>
      <c r="E79" s="8"/>
      <c r="F79" s="2"/>
      <c r="G79" s="2"/>
      <c r="H79" s="2"/>
      <c r="I79" s="3"/>
      <c r="J79" s="4"/>
      <c r="K79" s="4"/>
      <c r="L79" s="4"/>
      <c r="M79" s="4"/>
      <c r="N79" s="4"/>
      <c r="O79" s="4"/>
      <c r="Q79" s="48"/>
    </row>
    <row r="80" spans="2:17" ht="19.5" customHeight="1" x14ac:dyDescent="0.25">
      <c r="B80" s="14" t="s">
        <v>36</v>
      </c>
      <c r="C80" s="11">
        <v>8</v>
      </c>
      <c r="D80" s="6">
        <v>6</v>
      </c>
      <c r="E80" s="8"/>
      <c r="F80" s="2"/>
      <c r="G80" s="2"/>
      <c r="H80" s="2"/>
      <c r="I80" s="3"/>
      <c r="J80" s="4"/>
      <c r="K80" s="4"/>
      <c r="L80" s="4"/>
      <c r="M80" s="4"/>
      <c r="N80" s="4"/>
      <c r="O80" s="4"/>
      <c r="Q80" s="48"/>
    </row>
    <row r="81" spans="2:17" ht="19.5" customHeight="1" x14ac:dyDescent="0.25">
      <c r="B81" s="14" t="s">
        <v>41</v>
      </c>
      <c r="C81" s="11">
        <v>5.2</v>
      </c>
      <c r="D81" s="6">
        <v>4</v>
      </c>
      <c r="E81" s="8"/>
      <c r="F81" s="2"/>
      <c r="G81" s="2"/>
      <c r="H81" s="2"/>
      <c r="I81" s="3"/>
      <c r="J81" s="4"/>
      <c r="K81" s="4"/>
      <c r="L81" s="4"/>
      <c r="M81" s="4"/>
      <c r="N81" s="4"/>
      <c r="O81" s="4"/>
      <c r="Q81" s="48"/>
    </row>
    <row r="82" spans="2:17" ht="20.100000000000001" customHeight="1" x14ac:dyDescent="0.25">
      <c r="B82" s="14" t="s">
        <v>36</v>
      </c>
      <c r="C82" s="6">
        <v>5.2</v>
      </c>
      <c r="D82" s="6">
        <v>4</v>
      </c>
      <c r="E82" s="8"/>
      <c r="F82" s="2"/>
      <c r="G82" s="2"/>
      <c r="H82" s="2"/>
      <c r="I82" s="3"/>
      <c r="J82" s="4"/>
      <c r="K82" s="4"/>
      <c r="L82" s="4"/>
      <c r="M82" s="4"/>
      <c r="N82" s="4"/>
      <c r="O82" s="4"/>
      <c r="Q82" s="48"/>
    </row>
    <row r="83" spans="2:17" ht="20.100000000000001" customHeight="1" x14ac:dyDescent="0.25">
      <c r="B83" s="14" t="s">
        <v>137</v>
      </c>
      <c r="C83" s="11">
        <v>10.8</v>
      </c>
      <c r="D83" s="6">
        <v>6</v>
      </c>
      <c r="E83" s="8"/>
      <c r="F83" s="2"/>
      <c r="G83" s="2"/>
      <c r="H83" s="2"/>
      <c r="I83" s="3"/>
      <c r="J83" s="4"/>
      <c r="K83" s="4"/>
      <c r="L83" s="4"/>
      <c r="M83" s="4"/>
      <c r="N83" s="4"/>
      <c r="O83" s="4"/>
      <c r="Q83" s="48"/>
    </row>
    <row r="84" spans="2:17" ht="20.100000000000001" customHeight="1" x14ac:dyDescent="0.25">
      <c r="B84" s="14" t="s">
        <v>35</v>
      </c>
      <c r="C84" s="6">
        <v>7.2</v>
      </c>
      <c r="D84" s="6">
        <v>6</v>
      </c>
      <c r="E84" s="8"/>
      <c r="F84" s="2"/>
      <c r="G84" s="2"/>
      <c r="H84" s="2"/>
      <c r="I84" s="3"/>
      <c r="J84" s="4"/>
      <c r="K84" s="4"/>
      <c r="L84" s="4"/>
      <c r="M84" s="4"/>
      <c r="N84" s="4"/>
      <c r="O84" s="4"/>
      <c r="Q84" s="48"/>
    </row>
    <row r="85" spans="2:17" ht="20.100000000000001" customHeight="1" x14ac:dyDescent="0.25">
      <c r="B85" s="14" t="s">
        <v>328</v>
      </c>
      <c r="C85" s="11">
        <v>3</v>
      </c>
      <c r="D85" s="6">
        <v>3</v>
      </c>
      <c r="E85" s="8"/>
      <c r="F85" s="2"/>
      <c r="G85" s="2"/>
      <c r="H85" s="2"/>
      <c r="I85" s="3"/>
      <c r="J85" s="4"/>
      <c r="K85" s="4"/>
      <c r="L85" s="4"/>
      <c r="M85" s="4"/>
      <c r="N85" s="4"/>
      <c r="O85" s="4"/>
      <c r="Q85" s="48"/>
    </row>
    <row r="86" spans="2:17" ht="72" customHeight="1" x14ac:dyDescent="0.25">
      <c r="B86" s="16" t="s">
        <v>173</v>
      </c>
      <c r="C86" s="17"/>
      <c r="D86" s="18"/>
      <c r="E86" s="8">
        <v>160</v>
      </c>
      <c r="F86" s="2">
        <v>7.4999999999999997E-2</v>
      </c>
      <c r="G86" s="2">
        <v>0</v>
      </c>
      <c r="H86" s="2">
        <v>23.1</v>
      </c>
      <c r="I86" s="3">
        <f>F86*4+G86*9+H86*4</f>
        <v>92.7</v>
      </c>
      <c r="J86" s="4">
        <v>1E-3</v>
      </c>
      <c r="K86" s="2">
        <v>0</v>
      </c>
      <c r="L86" s="4">
        <v>0.1</v>
      </c>
      <c r="M86" s="2">
        <v>12</v>
      </c>
      <c r="N86" s="2">
        <v>1.26</v>
      </c>
      <c r="O86" s="2">
        <v>0.26</v>
      </c>
      <c r="Q86" s="48"/>
    </row>
    <row r="87" spans="2:17" ht="20.100000000000001" customHeight="1" x14ac:dyDescent="0.25">
      <c r="B87" s="14" t="s">
        <v>123</v>
      </c>
      <c r="C87" s="7">
        <v>32</v>
      </c>
      <c r="D87" s="7">
        <v>32</v>
      </c>
      <c r="E87" s="2"/>
      <c r="F87" s="22"/>
      <c r="G87" s="22"/>
      <c r="H87" s="22"/>
      <c r="I87" s="22"/>
      <c r="J87" s="22"/>
      <c r="K87" s="22"/>
      <c r="L87" s="22"/>
      <c r="M87" s="22"/>
      <c r="N87" s="22"/>
      <c r="O87" s="22"/>
      <c r="Q87" s="48"/>
    </row>
    <row r="88" spans="2:17" ht="20.100000000000001" customHeight="1" x14ac:dyDescent="0.25">
      <c r="B88" s="14" t="s">
        <v>174</v>
      </c>
      <c r="C88" s="7">
        <v>32</v>
      </c>
      <c r="D88" s="7">
        <v>32</v>
      </c>
      <c r="E88" s="2"/>
      <c r="F88" s="22"/>
      <c r="G88" s="23"/>
      <c r="H88" s="23"/>
      <c r="I88" s="24"/>
      <c r="J88" s="4"/>
      <c r="K88" s="4"/>
      <c r="L88" s="4"/>
      <c r="M88" s="4"/>
      <c r="N88" s="4"/>
      <c r="O88" s="4"/>
      <c r="Q88" s="48"/>
    </row>
    <row r="89" spans="2:17" ht="20.100000000000001" customHeight="1" x14ac:dyDescent="0.25">
      <c r="B89" s="14" t="s">
        <v>175</v>
      </c>
      <c r="C89" s="7">
        <v>32</v>
      </c>
      <c r="D89" s="7">
        <v>32</v>
      </c>
      <c r="E89" s="2"/>
      <c r="F89" s="22"/>
      <c r="G89" s="23"/>
      <c r="H89" s="23"/>
      <c r="I89" s="24"/>
      <c r="J89" s="4"/>
      <c r="K89" s="4"/>
      <c r="L89" s="4"/>
      <c r="M89" s="4"/>
      <c r="N89" s="4"/>
      <c r="O89" s="4"/>
      <c r="Q89" s="48"/>
    </row>
    <row r="90" spans="2:17" ht="20.100000000000001" customHeight="1" x14ac:dyDescent="0.25">
      <c r="B90" s="14" t="s">
        <v>176</v>
      </c>
      <c r="C90" s="7">
        <v>5.3</v>
      </c>
      <c r="D90" s="7">
        <v>5.3</v>
      </c>
      <c r="E90" s="2"/>
      <c r="F90" s="22"/>
      <c r="G90" s="23"/>
      <c r="H90" s="23"/>
      <c r="I90" s="24"/>
      <c r="J90" s="4"/>
      <c r="K90" s="4"/>
      <c r="L90" s="4"/>
      <c r="M90" s="4"/>
      <c r="N90" s="4"/>
      <c r="O90" s="4"/>
      <c r="Q90" s="48"/>
    </row>
    <row r="91" spans="2:17" ht="20.100000000000001" customHeight="1" x14ac:dyDescent="0.25">
      <c r="B91" s="14" t="s">
        <v>48</v>
      </c>
      <c r="C91" s="7">
        <v>162</v>
      </c>
      <c r="D91" s="7">
        <v>162</v>
      </c>
      <c r="E91" s="2"/>
      <c r="F91" s="22"/>
      <c r="G91" s="23"/>
      <c r="H91" s="23"/>
      <c r="I91" s="24"/>
      <c r="J91" s="4"/>
      <c r="K91" s="4"/>
      <c r="L91" s="4"/>
      <c r="M91" s="4"/>
      <c r="N91" s="4"/>
      <c r="O91" s="4"/>
      <c r="Q91" s="48"/>
    </row>
    <row r="92" spans="2:17" ht="20.100000000000001" customHeight="1" x14ac:dyDescent="0.25">
      <c r="B92" s="8" t="s">
        <v>50</v>
      </c>
      <c r="C92" s="8"/>
      <c r="D92" s="8"/>
      <c r="E92" s="8"/>
      <c r="F92" s="3">
        <f t="shared" ref="F92:O92" si="4">F62+F24+F22+F7</f>
        <v>63.125</v>
      </c>
      <c r="G92" s="3">
        <f t="shared" si="4"/>
        <v>56.67</v>
      </c>
      <c r="H92" s="3">
        <f t="shared" si="4"/>
        <v>178.71999999999997</v>
      </c>
      <c r="I92" s="3">
        <f t="shared" si="4"/>
        <v>1477.41</v>
      </c>
      <c r="J92" s="3">
        <f t="shared" si="4"/>
        <v>2.581</v>
      </c>
      <c r="K92" s="3">
        <f t="shared" si="4"/>
        <v>2923.0899999999997</v>
      </c>
      <c r="L92" s="3">
        <f t="shared" si="4"/>
        <v>31.57</v>
      </c>
      <c r="M92" s="3">
        <f t="shared" si="4"/>
        <v>645.02</v>
      </c>
      <c r="N92" s="3">
        <f t="shared" si="4"/>
        <v>185.53</v>
      </c>
      <c r="O92" s="3">
        <f t="shared" si="4"/>
        <v>12.994999999999997</v>
      </c>
    </row>
  </sheetData>
  <mergeCells count="10">
    <mergeCell ref="B1:O1"/>
    <mergeCell ref="B2:O2"/>
    <mergeCell ref="B3:O3"/>
    <mergeCell ref="B4:B5"/>
    <mergeCell ref="C4:C5"/>
    <mergeCell ref="D4:D5"/>
    <mergeCell ref="F4:I4"/>
    <mergeCell ref="J4:O4"/>
    <mergeCell ref="J5:L5"/>
    <mergeCell ref="M5:O5"/>
  </mergeCells>
  <pageMargins left="0.7" right="0.7" top="0.75" bottom="0.75" header="0.3" footer="0.3"/>
  <pageSetup paperSize="9" scale="8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05"/>
  <sheetViews>
    <sheetView zoomScale="120" zoomScaleNormal="120" workbookViewId="0">
      <pane ySplit="7" topLeftCell="A8" activePane="bottomLeft" state="frozen"/>
      <selection pane="bottomLeft" activeCell="O94" sqref="B1:O94"/>
    </sheetView>
  </sheetViews>
  <sheetFormatPr defaultRowHeight="15" x14ac:dyDescent="0.25"/>
  <cols>
    <col min="1" max="1" width="0.140625" customWidth="1"/>
    <col min="2" max="2" width="28.7109375" style="21" customWidth="1"/>
  </cols>
  <sheetData>
    <row r="1" spans="2:30" ht="30" customHeight="1" x14ac:dyDescent="0.25">
      <c r="B1" s="203" t="s">
        <v>103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2:30" ht="69.75" customHeight="1" x14ac:dyDescent="0.25">
      <c r="B2" s="203" t="s">
        <v>102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2:30" x14ac:dyDescent="0.25">
      <c r="B3" s="206" t="s">
        <v>177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30" ht="26.25" customHeight="1" x14ac:dyDescent="0.25">
      <c r="B4" s="201" t="s">
        <v>1</v>
      </c>
      <c r="C4" s="201" t="s">
        <v>2</v>
      </c>
      <c r="D4" s="201" t="s">
        <v>3</v>
      </c>
      <c r="E4" s="195" t="s">
        <v>4</v>
      </c>
      <c r="F4" s="209"/>
      <c r="G4" s="210"/>
      <c r="H4" s="210"/>
      <c r="I4" s="211"/>
      <c r="J4" s="198" t="s">
        <v>5</v>
      </c>
      <c r="K4" s="199"/>
      <c r="L4" s="199"/>
      <c r="M4" s="199"/>
      <c r="N4" s="199"/>
      <c r="O4" s="200"/>
    </row>
    <row r="5" spans="2:30" ht="15" customHeight="1" x14ac:dyDescent="0.25">
      <c r="B5" s="202"/>
      <c r="C5" s="202"/>
      <c r="D5" s="202"/>
      <c r="E5" s="15" t="s">
        <v>6</v>
      </c>
      <c r="F5" s="2" t="s">
        <v>7</v>
      </c>
      <c r="G5" s="2" t="s">
        <v>8</v>
      </c>
      <c r="H5" s="2" t="s">
        <v>9</v>
      </c>
      <c r="I5" s="8" t="s">
        <v>10</v>
      </c>
      <c r="J5" s="198" t="s">
        <v>11</v>
      </c>
      <c r="K5" s="199"/>
      <c r="L5" s="200"/>
      <c r="M5" s="198" t="s">
        <v>12</v>
      </c>
      <c r="N5" s="199"/>
      <c r="O5" s="200"/>
    </row>
    <row r="6" spans="2:30" x14ac:dyDescent="0.25">
      <c r="B6" s="15"/>
      <c r="C6" s="15"/>
      <c r="D6" s="15"/>
      <c r="E6" s="15"/>
      <c r="F6" s="2"/>
      <c r="G6" s="2"/>
      <c r="H6" s="2"/>
      <c r="I6" s="8"/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49"/>
      <c r="Q6" s="48"/>
    </row>
    <row r="7" spans="2:30" x14ac:dyDescent="0.25">
      <c r="B7" s="8" t="s">
        <v>19</v>
      </c>
      <c r="C7" s="8">
        <v>350</v>
      </c>
      <c r="D7" s="8"/>
      <c r="E7" s="8"/>
      <c r="F7" s="2">
        <f>F8+F9+F10+F16</f>
        <v>10.18</v>
      </c>
      <c r="G7" s="2">
        <f t="shared" ref="G7:O7" si="0">G8+G9+G10+G16</f>
        <v>9.3500000000000014</v>
      </c>
      <c r="H7" s="2">
        <f t="shared" si="0"/>
        <v>51.350000000000009</v>
      </c>
      <c r="I7" s="2">
        <f t="shared" si="0"/>
        <v>330.27000000000004</v>
      </c>
      <c r="J7" s="2">
        <f t="shared" si="0"/>
        <v>1.3900000000000001</v>
      </c>
      <c r="K7" s="2">
        <f t="shared" si="0"/>
        <v>54.33</v>
      </c>
      <c r="L7" s="2">
        <f t="shared" si="0"/>
        <v>0.16</v>
      </c>
      <c r="M7" s="2">
        <f t="shared" si="0"/>
        <v>249.85</v>
      </c>
      <c r="N7" s="2">
        <f t="shared" si="0"/>
        <v>43.82</v>
      </c>
      <c r="O7" s="2">
        <f t="shared" si="0"/>
        <v>3.25</v>
      </c>
      <c r="Q7" s="48"/>
    </row>
    <row r="8" spans="2:30" ht="20.100000000000001" customHeight="1" x14ac:dyDescent="0.25">
      <c r="B8" s="60" t="s">
        <v>21</v>
      </c>
      <c r="C8" s="6">
        <v>45</v>
      </c>
      <c r="D8" s="6">
        <v>45</v>
      </c>
      <c r="E8" s="8">
        <v>45</v>
      </c>
      <c r="F8" s="2">
        <v>3.6</v>
      </c>
      <c r="G8" s="2">
        <v>0.45</v>
      </c>
      <c r="H8" s="2">
        <v>22.1</v>
      </c>
      <c r="I8" s="3">
        <f>F8*4+G8*9+H8*4</f>
        <v>106.85000000000001</v>
      </c>
      <c r="J8" s="4">
        <v>0.8</v>
      </c>
      <c r="K8" s="4">
        <v>0</v>
      </c>
      <c r="L8" s="4">
        <v>0</v>
      </c>
      <c r="M8" s="4">
        <v>13.2</v>
      </c>
      <c r="N8" s="4">
        <v>24.8</v>
      </c>
      <c r="O8" s="4">
        <v>1.7</v>
      </c>
      <c r="Q8" s="48"/>
    </row>
    <row r="9" spans="2:30" ht="21" customHeight="1" x14ac:dyDescent="0.25">
      <c r="B9" s="20" t="s">
        <v>178</v>
      </c>
      <c r="C9" s="6">
        <v>5</v>
      </c>
      <c r="D9" s="6">
        <v>5</v>
      </c>
      <c r="E9" s="8">
        <v>5</v>
      </c>
      <c r="F9" s="2">
        <v>0</v>
      </c>
      <c r="G9" s="2">
        <v>0</v>
      </c>
      <c r="H9" s="2">
        <v>3.25</v>
      </c>
      <c r="I9" s="3">
        <f>F9*4+G9*9+H9*4</f>
        <v>13</v>
      </c>
      <c r="J9" s="4">
        <v>0.01</v>
      </c>
      <c r="K9" s="4">
        <v>7</v>
      </c>
      <c r="L9" s="4">
        <v>0</v>
      </c>
      <c r="M9" s="4">
        <v>9.8000000000000007</v>
      </c>
      <c r="N9" s="61">
        <v>5.3</v>
      </c>
      <c r="O9" s="61">
        <v>1.2</v>
      </c>
      <c r="Q9" s="48"/>
    </row>
    <row r="10" spans="2:30" ht="89.25" customHeight="1" x14ac:dyDescent="0.25">
      <c r="B10" s="16" t="s">
        <v>374</v>
      </c>
      <c r="C10" s="17"/>
      <c r="D10" s="18"/>
      <c r="E10" s="8">
        <v>150</v>
      </c>
      <c r="F10" s="2">
        <v>5</v>
      </c>
      <c r="G10" s="2">
        <v>7.4</v>
      </c>
      <c r="H10" s="2">
        <v>20.3</v>
      </c>
      <c r="I10" s="3">
        <f>F10*4+G10*9+H10*4</f>
        <v>167.8</v>
      </c>
      <c r="J10" s="2">
        <v>0.05</v>
      </c>
      <c r="K10" s="2">
        <v>47.3</v>
      </c>
      <c r="L10" s="2">
        <v>0.16</v>
      </c>
      <c r="M10" s="4">
        <v>94.1</v>
      </c>
      <c r="N10" s="4">
        <v>13.72</v>
      </c>
      <c r="O10" s="4">
        <v>0.31</v>
      </c>
      <c r="P10" s="217"/>
      <c r="Q10" s="218"/>
      <c r="R10" s="218"/>
      <c r="S10" s="218"/>
    </row>
    <row r="11" spans="2:30" ht="20.100000000000001" customHeight="1" x14ac:dyDescent="0.25">
      <c r="B11" s="14" t="s">
        <v>373</v>
      </c>
      <c r="C11" s="6">
        <v>23</v>
      </c>
      <c r="D11" s="6">
        <v>23</v>
      </c>
      <c r="E11" s="3"/>
      <c r="F11" s="7"/>
      <c r="G11" s="7"/>
      <c r="H11" s="7"/>
      <c r="I11" s="9"/>
      <c r="J11" s="2"/>
      <c r="K11" s="2"/>
      <c r="L11" s="2"/>
      <c r="M11" s="2"/>
      <c r="N11" s="2"/>
      <c r="O11" s="2"/>
      <c r="Q11" s="48"/>
    </row>
    <row r="12" spans="2:30" ht="20.100000000000001" customHeight="1" x14ac:dyDescent="0.25">
      <c r="B12" s="14" t="s">
        <v>22</v>
      </c>
      <c r="C12" s="6">
        <v>132</v>
      </c>
      <c r="D12" s="6">
        <v>132</v>
      </c>
      <c r="E12" s="3"/>
      <c r="F12" s="2"/>
      <c r="G12" s="2"/>
      <c r="H12" s="2"/>
      <c r="I12" s="3"/>
      <c r="J12" s="2"/>
      <c r="K12" s="2"/>
      <c r="L12" s="2"/>
      <c r="M12" s="2"/>
      <c r="N12" s="2"/>
      <c r="O12" s="2"/>
      <c r="Q12" s="48"/>
    </row>
    <row r="13" spans="2:30" ht="20.100000000000001" customHeight="1" x14ac:dyDescent="0.25">
      <c r="B13" s="19" t="s">
        <v>23</v>
      </c>
      <c r="C13" s="10">
        <f>C12*120/1000</f>
        <v>15.84</v>
      </c>
      <c r="D13" s="10">
        <f>D12*120/1000</f>
        <v>15.84</v>
      </c>
      <c r="E13" s="3"/>
      <c r="F13" s="2"/>
      <c r="G13" s="2"/>
      <c r="H13" s="2"/>
      <c r="I13" s="3"/>
      <c r="J13" s="2"/>
      <c r="K13" s="2"/>
      <c r="L13" s="2"/>
      <c r="M13" s="2"/>
      <c r="N13" s="2"/>
      <c r="O13" s="2"/>
      <c r="Q13" s="48"/>
    </row>
    <row r="14" spans="2:30" ht="20.100000000000001" customHeight="1" x14ac:dyDescent="0.25">
      <c r="B14" s="14" t="s">
        <v>24</v>
      </c>
      <c r="C14" s="11">
        <v>4</v>
      </c>
      <c r="D14" s="11">
        <v>4</v>
      </c>
      <c r="E14" s="3"/>
      <c r="F14" s="2"/>
      <c r="G14" s="2"/>
      <c r="H14" s="2"/>
      <c r="I14" s="3"/>
      <c r="J14" s="2"/>
      <c r="K14" s="2"/>
      <c r="L14" s="2"/>
      <c r="M14" s="2"/>
      <c r="N14" s="2"/>
      <c r="O14" s="2"/>
      <c r="Q14" s="48"/>
    </row>
    <row r="15" spans="2:30" ht="20.100000000000001" customHeight="1" x14ac:dyDescent="0.25">
      <c r="B15" s="14" t="s">
        <v>25</v>
      </c>
      <c r="C15" s="6">
        <v>4</v>
      </c>
      <c r="D15" s="6">
        <v>4</v>
      </c>
      <c r="E15" s="8"/>
      <c r="F15" s="2"/>
      <c r="G15" s="2"/>
      <c r="H15" s="2"/>
      <c r="I15" s="3"/>
      <c r="J15" s="2"/>
      <c r="K15" s="2"/>
      <c r="L15" s="2"/>
      <c r="M15" s="2"/>
      <c r="N15" s="2"/>
      <c r="O15" s="2"/>
      <c r="Q15" s="48"/>
    </row>
    <row r="16" spans="2:30" ht="51.75" customHeight="1" x14ac:dyDescent="0.25">
      <c r="B16" s="16" t="s">
        <v>26</v>
      </c>
      <c r="C16" s="17"/>
      <c r="D16" s="18"/>
      <c r="E16" s="8">
        <v>150</v>
      </c>
      <c r="F16" s="2">
        <v>1.58</v>
      </c>
      <c r="G16" s="2">
        <v>1.5</v>
      </c>
      <c r="H16" s="2">
        <v>5.7</v>
      </c>
      <c r="I16" s="3">
        <f>H16*4+G16*9+F16*4</f>
        <v>42.62</v>
      </c>
      <c r="J16" s="4">
        <v>0.53</v>
      </c>
      <c r="K16" s="4">
        <v>0.03</v>
      </c>
      <c r="L16" s="4">
        <v>0</v>
      </c>
      <c r="M16" s="4">
        <v>132.75</v>
      </c>
      <c r="N16" s="4">
        <v>0</v>
      </c>
      <c r="O16" s="4">
        <v>0.04</v>
      </c>
      <c r="Q16" s="48"/>
      <c r="S16" s="43"/>
      <c r="T16" s="44"/>
      <c r="U16" s="45"/>
      <c r="V16" s="45"/>
      <c r="W16" s="45"/>
      <c r="X16" s="46"/>
      <c r="Y16" s="47"/>
      <c r="Z16" s="47"/>
      <c r="AA16" s="47"/>
      <c r="AB16" s="47"/>
      <c r="AC16" s="47"/>
      <c r="AD16" s="47"/>
    </row>
    <row r="17" spans="2:17" ht="20.100000000000001" customHeight="1" x14ac:dyDescent="0.25">
      <c r="B17" s="14" t="s">
        <v>27</v>
      </c>
      <c r="C17" s="6">
        <v>1.1000000000000001</v>
      </c>
      <c r="D17" s="6">
        <v>1.1000000000000001</v>
      </c>
      <c r="E17" s="6"/>
      <c r="F17" s="7"/>
      <c r="G17" s="7"/>
      <c r="H17" s="7"/>
      <c r="I17" s="3"/>
      <c r="J17" s="9"/>
      <c r="K17" s="9"/>
      <c r="L17" s="9"/>
      <c r="M17" s="9"/>
      <c r="N17" s="9"/>
      <c r="O17" s="9"/>
      <c r="P17" s="108"/>
      <c r="Q17" s="48"/>
    </row>
    <row r="18" spans="2:17" ht="20.100000000000001" customHeight="1" x14ac:dyDescent="0.25">
      <c r="B18" s="14" t="s">
        <v>24</v>
      </c>
      <c r="C18" s="6">
        <v>5</v>
      </c>
      <c r="D18" s="6">
        <v>5</v>
      </c>
      <c r="E18" s="6"/>
      <c r="F18" s="7"/>
      <c r="G18" s="7"/>
      <c r="H18" s="7"/>
      <c r="I18" s="3"/>
      <c r="J18" s="9"/>
      <c r="K18" s="9"/>
      <c r="L18" s="9"/>
      <c r="M18" s="9"/>
      <c r="N18" s="9"/>
      <c r="O18" s="9"/>
      <c r="Q18" s="48"/>
    </row>
    <row r="19" spans="2:17" ht="20.100000000000001" customHeight="1" x14ac:dyDescent="0.25">
      <c r="B19" s="14" t="s">
        <v>28</v>
      </c>
      <c r="C19" s="6">
        <v>155</v>
      </c>
      <c r="D19" s="6">
        <v>155</v>
      </c>
      <c r="E19" s="6"/>
      <c r="F19" s="7"/>
      <c r="G19" s="7"/>
      <c r="H19" s="7"/>
      <c r="I19" s="3"/>
      <c r="J19" s="9"/>
      <c r="K19" s="9"/>
      <c r="L19" s="9"/>
      <c r="M19" s="9"/>
      <c r="N19" s="9"/>
      <c r="O19" s="9"/>
      <c r="Q19" s="48"/>
    </row>
    <row r="20" spans="2:17" ht="20.100000000000001" customHeight="1" x14ac:dyDescent="0.25">
      <c r="B20" s="19" t="s">
        <v>29</v>
      </c>
      <c r="C20" s="10">
        <f>C19*120/1000</f>
        <v>18.600000000000001</v>
      </c>
      <c r="D20" s="10">
        <f>D19*120/1000</f>
        <v>18.600000000000001</v>
      </c>
      <c r="E20" s="6"/>
      <c r="F20" s="7"/>
      <c r="G20" s="7"/>
      <c r="H20" s="7"/>
      <c r="I20" s="3"/>
      <c r="J20" s="9"/>
      <c r="K20" s="9"/>
      <c r="L20" s="9"/>
      <c r="M20" s="9"/>
      <c r="N20" s="9"/>
      <c r="O20" s="9"/>
      <c r="Q20" s="48"/>
    </row>
    <row r="21" spans="2:17" ht="20.100000000000001" customHeight="1" x14ac:dyDescent="0.25">
      <c r="B21" s="8" t="s">
        <v>128</v>
      </c>
      <c r="C21" s="8"/>
      <c r="D21" s="8"/>
      <c r="E21" s="8"/>
      <c r="F21" s="2">
        <f>F22</f>
        <v>0</v>
      </c>
      <c r="G21" s="2">
        <f t="shared" ref="G21:O21" si="1">G22</f>
        <v>0</v>
      </c>
      <c r="H21" s="2">
        <f t="shared" si="1"/>
        <v>23</v>
      </c>
      <c r="I21" s="2">
        <f t="shared" si="1"/>
        <v>92</v>
      </c>
      <c r="J21" s="2">
        <f t="shared" si="1"/>
        <v>0.02</v>
      </c>
      <c r="K21" s="2">
        <f t="shared" si="1"/>
        <v>0</v>
      </c>
      <c r="L21" s="2">
        <f t="shared" si="1"/>
        <v>4</v>
      </c>
      <c r="M21" s="2">
        <f t="shared" si="1"/>
        <v>14</v>
      </c>
      <c r="N21" s="2">
        <f t="shared" si="1"/>
        <v>8</v>
      </c>
      <c r="O21" s="2">
        <f t="shared" si="1"/>
        <v>2.8</v>
      </c>
      <c r="Q21" s="48"/>
    </row>
    <row r="22" spans="2:17" ht="20.100000000000001" customHeight="1" x14ac:dyDescent="0.25">
      <c r="B22" s="60" t="s">
        <v>205</v>
      </c>
      <c r="C22" s="6">
        <v>200</v>
      </c>
      <c r="D22" s="6">
        <v>200</v>
      </c>
      <c r="E22" s="8">
        <v>200</v>
      </c>
      <c r="F22" s="84">
        <v>0</v>
      </c>
      <c r="G22" s="84">
        <v>0</v>
      </c>
      <c r="H22" s="84">
        <v>23</v>
      </c>
      <c r="I22" s="3">
        <f>F22*4+G22*9+H22*4</f>
        <v>92</v>
      </c>
      <c r="J22" s="85">
        <v>0.02</v>
      </c>
      <c r="K22" s="85">
        <v>0</v>
      </c>
      <c r="L22" s="85">
        <v>4</v>
      </c>
      <c r="M22" s="85">
        <v>14</v>
      </c>
      <c r="N22" s="85">
        <v>8</v>
      </c>
      <c r="O22" s="85">
        <v>2.8</v>
      </c>
      <c r="Q22" s="48"/>
    </row>
    <row r="23" spans="2:17" ht="20.100000000000001" customHeight="1" x14ac:dyDescent="0.25">
      <c r="B23" s="8" t="s">
        <v>30</v>
      </c>
      <c r="C23" s="8"/>
      <c r="D23" s="8"/>
      <c r="E23" s="8"/>
      <c r="F23" s="2">
        <f t="shared" ref="F23:O23" si="2">F24+F39+F56+F67+F71+F72</f>
        <v>17.78</v>
      </c>
      <c r="G23" s="2">
        <f t="shared" si="2"/>
        <v>22.699999999999996</v>
      </c>
      <c r="H23" s="2">
        <f t="shared" si="2"/>
        <v>60.5</v>
      </c>
      <c r="I23" s="2">
        <f t="shared" si="2"/>
        <v>572.91999999999996</v>
      </c>
      <c r="J23" s="2">
        <f t="shared" si="2"/>
        <v>0.66</v>
      </c>
      <c r="K23" s="2">
        <f t="shared" si="2"/>
        <v>165.15</v>
      </c>
      <c r="L23" s="2">
        <f t="shared" si="2"/>
        <v>11.809999999999999</v>
      </c>
      <c r="M23" s="2">
        <f t="shared" si="2"/>
        <v>98.489999999999981</v>
      </c>
      <c r="N23" s="2">
        <f t="shared" si="2"/>
        <v>91.899999999999991</v>
      </c>
      <c r="O23" s="2">
        <f t="shared" si="2"/>
        <v>4.47</v>
      </c>
      <c r="Q23" s="48"/>
    </row>
    <row r="24" spans="2:17" ht="78.75" customHeight="1" x14ac:dyDescent="0.25">
      <c r="B24" s="16" t="s">
        <v>180</v>
      </c>
      <c r="C24" s="17"/>
      <c r="D24" s="18"/>
      <c r="E24" s="8">
        <v>150</v>
      </c>
      <c r="F24" s="2">
        <v>1.2</v>
      </c>
      <c r="G24" s="2">
        <v>3.2</v>
      </c>
      <c r="H24" s="2">
        <v>4.4000000000000004</v>
      </c>
      <c r="I24" s="3">
        <f>H24*4+G24*9+F24*4</f>
        <v>51.2</v>
      </c>
      <c r="J24" s="4">
        <v>0.01</v>
      </c>
      <c r="K24" s="4">
        <v>15.12</v>
      </c>
      <c r="L24" s="4">
        <v>6.02</v>
      </c>
      <c r="M24" s="4">
        <v>20.74</v>
      </c>
      <c r="N24" s="4">
        <v>7.58</v>
      </c>
      <c r="O24" s="4">
        <v>0.26</v>
      </c>
      <c r="Q24" s="48"/>
    </row>
    <row r="25" spans="2:17" ht="20.100000000000001" customHeight="1" x14ac:dyDescent="0.25">
      <c r="B25" s="14" t="s">
        <v>391</v>
      </c>
      <c r="C25" s="6">
        <v>30</v>
      </c>
      <c r="D25" s="6">
        <v>15</v>
      </c>
      <c r="E25" s="8"/>
      <c r="F25" s="2"/>
      <c r="G25" s="2"/>
      <c r="H25" s="2"/>
      <c r="I25" s="3"/>
      <c r="J25" s="4"/>
      <c r="K25" s="4"/>
      <c r="L25" s="4"/>
      <c r="M25" s="4"/>
      <c r="N25" s="4"/>
      <c r="O25" s="4"/>
      <c r="Q25" s="48"/>
    </row>
    <row r="26" spans="2:17" ht="20.100000000000001" customHeight="1" x14ac:dyDescent="0.25">
      <c r="B26" s="14" t="s">
        <v>299</v>
      </c>
      <c r="C26" s="10">
        <v>38</v>
      </c>
      <c r="D26" s="10">
        <v>30</v>
      </c>
      <c r="E26" s="8"/>
      <c r="F26" s="2"/>
      <c r="G26" s="2"/>
      <c r="H26" s="2"/>
      <c r="I26" s="3"/>
      <c r="J26" s="4"/>
      <c r="K26" s="4"/>
      <c r="L26" s="4"/>
      <c r="M26" s="4"/>
      <c r="N26" s="4"/>
      <c r="O26" s="4"/>
      <c r="Q26" s="48"/>
    </row>
    <row r="27" spans="2:17" ht="20.100000000000001" customHeight="1" x14ac:dyDescent="0.25">
      <c r="B27" s="14" t="s">
        <v>179</v>
      </c>
      <c r="C27" s="6"/>
      <c r="D27" s="6"/>
      <c r="E27" s="8"/>
      <c r="F27" s="2"/>
      <c r="G27" s="2"/>
      <c r="H27" s="2"/>
      <c r="I27" s="3"/>
      <c r="J27" s="4"/>
      <c r="K27" s="4"/>
      <c r="L27" s="4"/>
      <c r="M27" s="4"/>
      <c r="N27" s="4"/>
      <c r="O27" s="4"/>
      <c r="Q27" s="48"/>
    </row>
    <row r="28" spans="2:17" ht="20.100000000000001" customHeight="1" x14ac:dyDescent="0.25">
      <c r="B28" s="19" t="s">
        <v>152</v>
      </c>
      <c r="C28" s="11">
        <f>D28*100/75</f>
        <v>26.666666666666668</v>
      </c>
      <c r="D28" s="6">
        <v>20</v>
      </c>
      <c r="E28" s="8"/>
      <c r="F28" s="2"/>
      <c r="G28" s="2"/>
      <c r="H28" s="2"/>
      <c r="I28" s="3"/>
      <c r="J28" s="4"/>
      <c r="K28" s="4"/>
      <c r="L28" s="4"/>
      <c r="M28" s="4"/>
      <c r="N28" s="4"/>
      <c r="O28" s="4"/>
      <c r="Q28" s="48"/>
    </row>
    <row r="29" spans="2:17" ht="20.100000000000001" customHeight="1" x14ac:dyDescent="0.25">
      <c r="B29" s="14" t="s">
        <v>32</v>
      </c>
      <c r="C29" s="11">
        <f>D29*100/70</f>
        <v>28.571428571428573</v>
      </c>
      <c r="D29" s="6">
        <v>20</v>
      </c>
      <c r="E29" s="8"/>
      <c r="F29" s="2"/>
      <c r="G29" s="2"/>
      <c r="H29" s="2"/>
      <c r="I29" s="3"/>
      <c r="J29" s="4"/>
      <c r="K29" s="4"/>
      <c r="L29" s="4"/>
      <c r="M29" s="4"/>
      <c r="N29" s="4"/>
      <c r="O29" s="4"/>
      <c r="Q29" s="48"/>
    </row>
    <row r="30" spans="2:17" ht="27" customHeight="1" x14ac:dyDescent="0.25">
      <c r="B30" s="14" t="s">
        <v>33</v>
      </c>
      <c r="C30" s="10">
        <f>D30*100/65</f>
        <v>30.76923076923077</v>
      </c>
      <c r="D30" s="10">
        <v>20</v>
      </c>
      <c r="E30" s="8"/>
      <c r="F30" s="2"/>
      <c r="G30" s="2"/>
      <c r="H30" s="2"/>
      <c r="I30" s="3"/>
      <c r="J30" s="4"/>
      <c r="K30" s="4"/>
      <c r="L30" s="4"/>
      <c r="M30" s="4"/>
      <c r="N30" s="4"/>
      <c r="O30" s="4"/>
      <c r="Q30" s="48"/>
    </row>
    <row r="31" spans="2:17" ht="20.100000000000001" customHeight="1" x14ac:dyDescent="0.25">
      <c r="B31" s="14" t="s">
        <v>34</v>
      </c>
      <c r="C31" s="7">
        <f>D31*100/60</f>
        <v>33.333333333333336</v>
      </c>
      <c r="D31" s="6">
        <v>20</v>
      </c>
      <c r="E31" s="8"/>
      <c r="F31" s="2"/>
      <c r="G31" s="2"/>
      <c r="H31" s="2"/>
      <c r="I31" s="3"/>
      <c r="J31" s="4"/>
      <c r="K31" s="4"/>
      <c r="L31" s="4"/>
      <c r="M31" s="4"/>
      <c r="N31" s="4"/>
      <c r="O31" s="4"/>
      <c r="Q31" s="48"/>
    </row>
    <row r="32" spans="2:17" ht="20.100000000000001" customHeight="1" x14ac:dyDescent="0.25">
      <c r="B32" s="14" t="s">
        <v>35</v>
      </c>
      <c r="C32" s="6">
        <v>7</v>
      </c>
      <c r="D32" s="6">
        <v>6</v>
      </c>
      <c r="E32" s="8"/>
      <c r="F32" s="2"/>
      <c r="G32" s="2"/>
      <c r="H32" s="2"/>
      <c r="I32" s="3"/>
      <c r="J32" s="4"/>
      <c r="K32" s="4"/>
      <c r="L32" s="4"/>
      <c r="M32" s="4"/>
      <c r="N32" s="4"/>
      <c r="O32" s="4"/>
      <c r="Q32" s="48"/>
    </row>
    <row r="33" spans="2:17" ht="20.100000000000001" customHeight="1" x14ac:dyDescent="0.25">
      <c r="B33" s="14" t="s">
        <v>41</v>
      </c>
      <c r="C33" s="7">
        <f>D33*100/80</f>
        <v>7.5</v>
      </c>
      <c r="D33" s="10">
        <v>6</v>
      </c>
      <c r="E33" s="8"/>
      <c r="F33" s="2"/>
      <c r="G33" s="2"/>
      <c r="H33" s="2"/>
      <c r="I33" s="3"/>
      <c r="J33" s="4"/>
      <c r="K33" s="4"/>
      <c r="L33" s="4"/>
      <c r="M33" s="4"/>
      <c r="N33" s="4"/>
      <c r="O33" s="4"/>
      <c r="Q33" s="48"/>
    </row>
    <row r="34" spans="2:17" ht="20.100000000000001" customHeight="1" x14ac:dyDescent="0.25">
      <c r="B34" s="14" t="s">
        <v>36</v>
      </c>
      <c r="C34" s="7">
        <f>D34*100/75</f>
        <v>8</v>
      </c>
      <c r="D34" s="6">
        <v>6</v>
      </c>
      <c r="E34" s="6"/>
      <c r="F34" s="7"/>
      <c r="G34" s="7"/>
      <c r="H34" s="7"/>
      <c r="I34" s="6"/>
      <c r="J34" s="12"/>
      <c r="K34" s="12"/>
      <c r="L34" s="12"/>
      <c r="M34" s="12"/>
      <c r="N34" s="12"/>
      <c r="O34" s="12"/>
      <c r="Q34" s="48"/>
    </row>
    <row r="35" spans="2:17" ht="20.100000000000001" customHeight="1" x14ac:dyDescent="0.25">
      <c r="B35" s="14" t="s">
        <v>20</v>
      </c>
      <c r="C35" s="6">
        <v>3</v>
      </c>
      <c r="D35" s="6">
        <v>3</v>
      </c>
      <c r="E35" s="6"/>
      <c r="F35" s="7"/>
      <c r="G35" s="7"/>
      <c r="H35" s="7"/>
      <c r="I35" s="6"/>
      <c r="J35" s="12"/>
      <c r="K35" s="12"/>
      <c r="L35" s="12"/>
      <c r="M35" s="12"/>
      <c r="N35" s="12"/>
      <c r="O35" s="12"/>
      <c r="Q35" s="48"/>
    </row>
    <row r="36" spans="2:17" ht="20.100000000000001" customHeight="1" x14ac:dyDescent="0.25">
      <c r="B36" s="19" t="s">
        <v>37</v>
      </c>
      <c r="C36" s="10">
        <v>120</v>
      </c>
      <c r="D36" s="10">
        <v>120</v>
      </c>
      <c r="E36" s="6"/>
      <c r="F36" s="7"/>
      <c r="G36" s="7"/>
      <c r="H36" s="7"/>
      <c r="I36" s="6"/>
      <c r="J36" s="12"/>
      <c r="K36" s="12"/>
      <c r="L36" s="12"/>
      <c r="M36" s="12"/>
      <c r="N36" s="12"/>
      <c r="O36" s="12"/>
      <c r="Q36" s="48"/>
    </row>
    <row r="37" spans="2:17" ht="20.100000000000001" customHeight="1" x14ac:dyDescent="0.25">
      <c r="B37" s="19" t="s">
        <v>38</v>
      </c>
      <c r="C37" s="10">
        <v>5</v>
      </c>
      <c r="D37" s="10">
        <v>5</v>
      </c>
      <c r="E37" s="6"/>
      <c r="F37" s="7"/>
      <c r="G37" s="7"/>
      <c r="H37" s="7"/>
      <c r="I37" s="6"/>
      <c r="J37" s="12"/>
      <c r="K37" s="12"/>
      <c r="L37" s="12"/>
      <c r="M37" s="12"/>
      <c r="N37" s="12"/>
      <c r="O37" s="12"/>
      <c r="Q37" s="48"/>
    </row>
    <row r="38" spans="2:17" ht="20.100000000000001" customHeight="1" x14ac:dyDescent="0.25">
      <c r="B38" s="14" t="s">
        <v>39</v>
      </c>
      <c r="C38" s="6">
        <v>1</v>
      </c>
      <c r="D38" s="6">
        <v>1</v>
      </c>
      <c r="E38" s="6"/>
      <c r="F38" s="7"/>
      <c r="G38" s="7"/>
      <c r="H38" s="7"/>
      <c r="I38" s="6"/>
      <c r="J38" s="12"/>
      <c r="K38" s="12"/>
      <c r="L38" s="12"/>
      <c r="M38" s="12"/>
      <c r="N38" s="12"/>
      <c r="O38" s="12"/>
      <c r="Q38" s="48"/>
    </row>
    <row r="39" spans="2:17" ht="96.75" customHeight="1" x14ac:dyDescent="0.25">
      <c r="B39" s="16" t="s">
        <v>181</v>
      </c>
      <c r="C39" s="17"/>
      <c r="D39" s="18"/>
      <c r="E39" s="8">
        <v>40</v>
      </c>
      <c r="F39" s="2">
        <v>0.3</v>
      </c>
      <c r="G39" s="2">
        <v>2.4</v>
      </c>
      <c r="H39" s="2">
        <v>1.3</v>
      </c>
      <c r="I39" s="3">
        <f>H39*4+G39*9+F39*4</f>
        <v>27.999999999999996</v>
      </c>
      <c r="J39" s="4">
        <v>0.01</v>
      </c>
      <c r="K39" s="4">
        <v>0</v>
      </c>
      <c r="L39" s="4">
        <v>4.43</v>
      </c>
      <c r="M39" s="4">
        <v>5.85</v>
      </c>
      <c r="N39" s="4">
        <v>4.97</v>
      </c>
      <c r="O39" s="1">
        <v>0.16</v>
      </c>
      <c r="Q39" s="48"/>
    </row>
    <row r="40" spans="2:17" ht="20.100000000000001" customHeight="1" x14ac:dyDescent="0.25">
      <c r="B40" s="14" t="s">
        <v>41</v>
      </c>
      <c r="C40" s="7">
        <f>D40*100/80</f>
        <v>12.5</v>
      </c>
      <c r="D40" s="10">
        <v>10</v>
      </c>
      <c r="E40" s="8"/>
      <c r="F40" s="2"/>
      <c r="G40" s="2"/>
      <c r="H40" s="2"/>
      <c r="I40" s="3"/>
      <c r="J40" s="4"/>
      <c r="K40" s="4"/>
      <c r="L40" s="4"/>
      <c r="M40" s="4"/>
      <c r="N40" s="4"/>
      <c r="O40" s="1"/>
      <c r="Q40" s="48"/>
    </row>
    <row r="41" spans="2:17" ht="20.100000000000001" customHeight="1" x14ac:dyDescent="0.25">
      <c r="B41" s="14" t="s">
        <v>36</v>
      </c>
      <c r="C41" s="7">
        <f>D41*100/75</f>
        <v>13.333333333333334</v>
      </c>
      <c r="D41" s="6">
        <v>10</v>
      </c>
      <c r="E41" s="8"/>
      <c r="F41" s="2"/>
      <c r="G41" s="2"/>
      <c r="H41" s="2"/>
      <c r="I41" s="3"/>
      <c r="J41" s="4"/>
      <c r="K41" s="4"/>
      <c r="L41" s="4"/>
      <c r="M41" s="4"/>
      <c r="N41" s="4"/>
      <c r="O41" s="1"/>
      <c r="Q41" s="48"/>
    </row>
    <row r="42" spans="2:17" ht="20.100000000000001" customHeight="1" x14ac:dyDescent="0.25">
      <c r="B42" s="14" t="s">
        <v>158</v>
      </c>
      <c r="C42" s="26">
        <v>12</v>
      </c>
      <c r="D42" s="10">
        <v>10</v>
      </c>
      <c r="E42" s="8"/>
      <c r="F42" s="2"/>
      <c r="G42" s="2"/>
      <c r="H42" s="2"/>
      <c r="I42" s="3"/>
      <c r="J42" s="4"/>
      <c r="K42" s="4"/>
      <c r="L42" s="4"/>
      <c r="M42" s="4"/>
      <c r="N42" s="4"/>
      <c r="O42" s="1"/>
      <c r="Q42" s="48"/>
    </row>
    <row r="43" spans="2:17" ht="20.100000000000001" customHeight="1" x14ac:dyDescent="0.25">
      <c r="B43" s="14" t="s">
        <v>159</v>
      </c>
      <c r="C43" s="26">
        <v>12.5</v>
      </c>
      <c r="D43" s="10">
        <v>10</v>
      </c>
      <c r="E43" s="8"/>
      <c r="F43" s="2"/>
      <c r="G43" s="2"/>
      <c r="H43" s="2"/>
      <c r="I43" s="3"/>
      <c r="J43" s="4"/>
      <c r="K43" s="4"/>
      <c r="L43" s="4"/>
      <c r="M43" s="4"/>
      <c r="N43" s="4"/>
      <c r="O43" s="1"/>
      <c r="Q43" s="48"/>
    </row>
    <row r="44" spans="2:17" ht="20.100000000000001" customHeight="1" x14ac:dyDescent="0.25">
      <c r="B44" s="14" t="s">
        <v>299</v>
      </c>
      <c r="C44" s="26">
        <v>8</v>
      </c>
      <c r="D44" s="10">
        <v>6</v>
      </c>
      <c r="E44" s="8"/>
      <c r="F44" s="2"/>
      <c r="G44" s="2"/>
      <c r="H44" s="2"/>
      <c r="I44" s="3"/>
      <c r="J44" s="4"/>
      <c r="K44" s="4"/>
      <c r="L44" s="4"/>
      <c r="M44" s="4"/>
      <c r="N44" s="4"/>
      <c r="O44" s="1"/>
      <c r="Q44" s="48"/>
    </row>
    <row r="45" spans="2:17" ht="22.5" customHeight="1" x14ac:dyDescent="0.25">
      <c r="B45" s="19" t="s">
        <v>40</v>
      </c>
      <c r="C45" s="7">
        <v>4</v>
      </c>
      <c r="D45" s="11">
        <v>4</v>
      </c>
      <c r="E45" s="6"/>
      <c r="F45" s="7"/>
      <c r="G45" s="7"/>
      <c r="H45" s="7"/>
      <c r="I45" s="6"/>
      <c r="J45" s="9"/>
      <c r="K45" s="9"/>
      <c r="L45" s="9"/>
      <c r="M45" s="9"/>
      <c r="N45" s="9"/>
      <c r="O45" s="9"/>
      <c r="Q45" s="48"/>
    </row>
    <row r="46" spans="2:17" ht="20.100000000000001" customHeight="1" x14ac:dyDescent="0.25">
      <c r="B46" s="221" t="s">
        <v>182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3"/>
      <c r="Q46" s="48"/>
    </row>
    <row r="47" spans="2:17" ht="88.5" customHeight="1" x14ac:dyDescent="0.25">
      <c r="B47" s="16" t="s">
        <v>183</v>
      </c>
      <c r="C47" s="17"/>
      <c r="D47" s="18"/>
      <c r="E47" s="8">
        <v>40</v>
      </c>
      <c r="F47" s="2">
        <v>0.7</v>
      </c>
      <c r="G47" s="2">
        <v>2.7</v>
      </c>
      <c r="H47" s="2">
        <v>2.2999999999999998</v>
      </c>
      <c r="I47" s="3">
        <f>H47*4+G47*9+F47*4</f>
        <v>36.299999999999997</v>
      </c>
      <c r="J47" s="4">
        <v>0.02</v>
      </c>
      <c r="K47" s="4">
        <v>0</v>
      </c>
      <c r="L47" s="4">
        <v>0.83</v>
      </c>
      <c r="M47" s="4">
        <v>8.31</v>
      </c>
      <c r="N47" s="4">
        <v>8.4700000000000006</v>
      </c>
      <c r="O47" s="1">
        <v>0.26</v>
      </c>
      <c r="Q47" s="48"/>
    </row>
    <row r="48" spans="2:17" ht="20.100000000000001" customHeight="1" x14ac:dyDescent="0.25">
      <c r="B48" s="14" t="s">
        <v>41</v>
      </c>
      <c r="C48" s="7">
        <f>D48*100/80</f>
        <v>17.5</v>
      </c>
      <c r="D48" s="10">
        <v>14</v>
      </c>
      <c r="E48" s="11"/>
      <c r="F48" s="7"/>
      <c r="G48" s="7"/>
      <c r="H48" s="7"/>
      <c r="I48" s="6"/>
      <c r="J48" s="9"/>
      <c r="K48" s="9"/>
      <c r="L48" s="9"/>
      <c r="M48" s="9"/>
      <c r="N48" s="9"/>
      <c r="O48" s="13"/>
      <c r="Q48" s="48"/>
    </row>
    <row r="49" spans="2:17" ht="20.100000000000001" customHeight="1" x14ac:dyDescent="0.25">
      <c r="B49" s="14" t="s">
        <v>36</v>
      </c>
      <c r="C49" s="7">
        <f>D49*100/75</f>
        <v>18.666666666666668</v>
      </c>
      <c r="D49" s="6">
        <v>14</v>
      </c>
      <c r="E49" s="11"/>
      <c r="F49" s="7"/>
      <c r="G49" s="7"/>
      <c r="H49" s="7"/>
      <c r="I49" s="6"/>
      <c r="J49" s="9"/>
      <c r="K49" s="9"/>
      <c r="L49" s="9"/>
      <c r="M49" s="9"/>
      <c r="N49" s="9"/>
      <c r="O49" s="13"/>
      <c r="Q49" s="48"/>
    </row>
    <row r="50" spans="2:17" ht="20.100000000000001" customHeight="1" x14ac:dyDescent="0.25">
      <c r="B50" s="14" t="s">
        <v>184</v>
      </c>
      <c r="C50" s="7"/>
      <c r="D50" s="6">
        <v>13</v>
      </c>
      <c r="E50" s="11"/>
      <c r="F50" s="7"/>
      <c r="G50" s="7"/>
      <c r="H50" s="7"/>
      <c r="I50" s="6"/>
      <c r="J50" s="9"/>
      <c r="K50" s="9"/>
      <c r="L50" s="9"/>
      <c r="M50" s="9"/>
      <c r="N50" s="9"/>
      <c r="O50" s="13"/>
      <c r="Q50" s="48"/>
    </row>
    <row r="51" spans="2:17" ht="20.100000000000001" customHeight="1" x14ac:dyDescent="0.25">
      <c r="B51" s="14" t="s">
        <v>329</v>
      </c>
      <c r="C51" s="7">
        <f>D51*100/80</f>
        <v>17.5</v>
      </c>
      <c r="D51" s="6">
        <v>14</v>
      </c>
      <c r="E51" s="11"/>
      <c r="F51" s="7"/>
      <c r="G51" s="7"/>
      <c r="H51" s="7"/>
      <c r="I51" s="6"/>
      <c r="J51" s="9"/>
      <c r="K51" s="9"/>
      <c r="L51" s="9"/>
      <c r="M51" s="9"/>
      <c r="N51" s="9"/>
      <c r="O51" s="13"/>
      <c r="Q51" s="48"/>
    </row>
    <row r="52" spans="2:17" ht="20.100000000000001" customHeight="1" x14ac:dyDescent="0.25">
      <c r="B52" s="14" t="s">
        <v>36</v>
      </c>
      <c r="C52" s="7">
        <f>D52*100/75</f>
        <v>18.666666666666668</v>
      </c>
      <c r="D52" s="6">
        <v>14</v>
      </c>
      <c r="E52" s="11"/>
      <c r="F52" s="7"/>
      <c r="G52" s="7"/>
      <c r="H52" s="7"/>
      <c r="I52" s="6"/>
      <c r="J52" s="9"/>
      <c r="K52" s="9"/>
      <c r="L52" s="9"/>
      <c r="M52" s="9"/>
      <c r="N52" s="9"/>
      <c r="O52" s="13"/>
      <c r="Q52" s="48"/>
    </row>
    <row r="53" spans="2:17" ht="20.100000000000001" customHeight="1" x14ac:dyDescent="0.25">
      <c r="B53" s="14" t="s">
        <v>185</v>
      </c>
      <c r="C53" s="11"/>
      <c r="D53" s="11">
        <v>13</v>
      </c>
      <c r="E53" s="11"/>
      <c r="F53" s="7"/>
      <c r="G53" s="7"/>
      <c r="H53" s="7"/>
      <c r="I53" s="6"/>
      <c r="J53" s="9"/>
      <c r="K53" s="9"/>
      <c r="L53" s="9"/>
      <c r="M53" s="9"/>
      <c r="N53" s="9"/>
      <c r="O53" s="13"/>
      <c r="Q53" s="48"/>
    </row>
    <row r="54" spans="2:17" ht="20.100000000000001" customHeight="1" x14ac:dyDescent="0.25">
      <c r="B54" s="14" t="s">
        <v>40</v>
      </c>
      <c r="C54" s="11">
        <v>4</v>
      </c>
      <c r="D54" s="11">
        <v>4</v>
      </c>
      <c r="E54" s="11"/>
      <c r="F54" s="7"/>
      <c r="G54" s="7"/>
      <c r="H54" s="7"/>
      <c r="I54" s="6"/>
      <c r="J54" s="9"/>
      <c r="K54" s="9"/>
      <c r="L54" s="9"/>
      <c r="M54" s="9"/>
      <c r="N54" s="9"/>
      <c r="O54" s="13"/>
      <c r="Q54" s="48"/>
    </row>
    <row r="55" spans="2:17" ht="20.100000000000001" customHeight="1" x14ac:dyDescent="0.25">
      <c r="B55" s="14" t="s">
        <v>186</v>
      </c>
      <c r="C55" s="11">
        <v>15</v>
      </c>
      <c r="D55" s="11">
        <v>10</v>
      </c>
      <c r="E55" s="11"/>
      <c r="F55" s="7"/>
      <c r="G55" s="7"/>
      <c r="H55" s="7"/>
      <c r="I55" s="6"/>
      <c r="J55" s="9"/>
      <c r="K55" s="9"/>
      <c r="L55" s="9"/>
      <c r="M55" s="9"/>
      <c r="N55" s="9"/>
      <c r="O55" s="13"/>
      <c r="Q55" s="48"/>
    </row>
    <row r="56" spans="2:17" ht="63" customHeight="1" x14ac:dyDescent="0.25">
      <c r="B56" s="16" t="s">
        <v>187</v>
      </c>
      <c r="C56" s="17"/>
      <c r="D56" s="18"/>
      <c r="E56" s="8">
        <v>165</v>
      </c>
      <c r="F56" s="2">
        <v>12.7</v>
      </c>
      <c r="G56" s="2">
        <v>16.7</v>
      </c>
      <c r="H56" s="2">
        <v>24.1</v>
      </c>
      <c r="I56" s="3">
        <f>H56*4+G56*9+F56*4</f>
        <v>297.5</v>
      </c>
      <c r="J56" s="4">
        <v>0.1</v>
      </c>
      <c r="K56" s="4">
        <v>27.6</v>
      </c>
      <c r="L56" s="4">
        <v>0.52</v>
      </c>
      <c r="M56" s="4">
        <v>18.7</v>
      </c>
      <c r="N56" s="4">
        <v>35.5</v>
      </c>
      <c r="O56" s="4">
        <v>1.6</v>
      </c>
      <c r="Q56" s="48"/>
    </row>
    <row r="57" spans="2:17" ht="20.100000000000001" customHeight="1" x14ac:dyDescent="0.25">
      <c r="B57" s="19" t="s">
        <v>392</v>
      </c>
      <c r="C57" s="11">
        <v>76</v>
      </c>
      <c r="D57" s="6">
        <v>65</v>
      </c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Q57" s="48"/>
    </row>
    <row r="58" spans="2:17" ht="20.100000000000001" customHeight="1" x14ac:dyDescent="0.25">
      <c r="B58" s="19" t="s">
        <v>40</v>
      </c>
      <c r="C58" s="11">
        <v>3</v>
      </c>
      <c r="D58" s="6">
        <v>3</v>
      </c>
      <c r="E58" s="3"/>
      <c r="F58" s="2"/>
      <c r="G58" s="2"/>
      <c r="H58" s="2"/>
      <c r="I58" s="3"/>
      <c r="J58" s="4"/>
      <c r="K58" s="4"/>
      <c r="L58" s="4"/>
      <c r="M58" s="4"/>
      <c r="N58" s="4"/>
      <c r="O58" s="4"/>
      <c r="Q58" s="48"/>
    </row>
    <row r="59" spans="2:17" ht="20.100000000000001" customHeight="1" x14ac:dyDescent="0.25">
      <c r="B59" s="19" t="s">
        <v>188</v>
      </c>
      <c r="C59" s="11"/>
      <c r="D59" s="6">
        <v>32</v>
      </c>
      <c r="E59" s="3"/>
      <c r="F59" s="2"/>
      <c r="G59" s="2"/>
      <c r="H59" s="2"/>
      <c r="I59" s="3"/>
      <c r="J59" s="4"/>
      <c r="K59" s="4"/>
      <c r="L59" s="4"/>
      <c r="M59" s="4"/>
      <c r="N59" s="4"/>
      <c r="O59" s="4"/>
      <c r="Q59" s="48"/>
    </row>
    <row r="60" spans="2:17" ht="20.100000000000001" customHeight="1" x14ac:dyDescent="0.25">
      <c r="B60" s="19" t="s">
        <v>35</v>
      </c>
      <c r="C60" s="11">
        <v>13</v>
      </c>
      <c r="D60" s="6">
        <v>11</v>
      </c>
      <c r="E60" s="3"/>
      <c r="F60" s="2"/>
      <c r="G60" s="2"/>
      <c r="H60" s="2"/>
      <c r="I60" s="3"/>
      <c r="J60" s="4"/>
      <c r="K60" s="4"/>
      <c r="L60" s="4"/>
      <c r="M60" s="4"/>
      <c r="N60" s="4"/>
      <c r="O60" s="4"/>
      <c r="Q60" s="48"/>
    </row>
    <row r="61" spans="2:17" ht="20.100000000000001" customHeight="1" x14ac:dyDescent="0.25">
      <c r="B61" s="14" t="s">
        <v>41</v>
      </c>
      <c r="C61" s="7">
        <f>D61*100/80</f>
        <v>13.75</v>
      </c>
      <c r="D61" s="10">
        <v>11</v>
      </c>
      <c r="E61" s="3"/>
      <c r="F61" s="2"/>
      <c r="G61" s="2"/>
      <c r="H61" s="2"/>
      <c r="I61" s="3"/>
      <c r="J61" s="4"/>
      <c r="K61" s="4"/>
      <c r="L61" s="4"/>
      <c r="M61" s="4"/>
      <c r="N61" s="4"/>
      <c r="O61" s="4"/>
      <c r="Q61" s="48"/>
    </row>
    <row r="62" spans="2:17" ht="20.100000000000001" customHeight="1" x14ac:dyDescent="0.25">
      <c r="B62" s="14" t="s">
        <v>36</v>
      </c>
      <c r="C62" s="7">
        <f>D62*100/75</f>
        <v>14.666666666666666</v>
      </c>
      <c r="D62" s="6">
        <v>11</v>
      </c>
      <c r="E62" s="3"/>
      <c r="F62" s="2"/>
      <c r="G62" s="2"/>
      <c r="H62" s="2"/>
      <c r="I62" s="3"/>
      <c r="J62" s="4"/>
      <c r="K62" s="4"/>
      <c r="L62" s="4"/>
      <c r="M62" s="4"/>
      <c r="N62" s="4"/>
      <c r="O62" s="4"/>
      <c r="Q62" s="48"/>
    </row>
    <row r="63" spans="2:17" ht="20.100000000000001" customHeight="1" x14ac:dyDescent="0.25">
      <c r="B63" s="19" t="s">
        <v>189</v>
      </c>
      <c r="C63" s="11">
        <v>45</v>
      </c>
      <c r="D63" s="6">
        <v>45</v>
      </c>
      <c r="E63" s="3"/>
      <c r="F63" s="2"/>
      <c r="G63" s="2"/>
      <c r="H63" s="2"/>
      <c r="I63" s="3"/>
      <c r="J63" s="4"/>
      <c r="K63" s="4"/>
      <c r="L63" s="4"/>
      <c r="M63" s="4"/>
      <c r="N63" s="4"/>
      <c r="O63" s="4"/>
      <c r="Q63" s="48"/>
    </row>
    <row r="64" spans="2:17" ht="20.100000000000001" customHeight="1" x14ac:dyDescent="0.25">
      <c r="B64" s="19" t="s">
        <v>40</v>
      </c>
      <c r="C64" s="11">
        <v>5</v>
      </c>
      <c r="D64" s="6">
        <v>5</v>
      </c>
      <c r="E64" s="3"/>
      <c r="F64" s="2"/>
      <c r="G64" s="2"/>
      <c r="H64" s="2"/>
      <c r="I64" s="3"/>
      <c r="J64" s="4"/>
      <c r="K64" s="4"/>
      <c r="L64" s="4"/>
      <c r="M64" s="4"/>
      <c r="N64" s="4"/>
      <c r="O64" s="4"/>
      <c r="Q64" s="48"/>
    </row>
    <row r="65" spans="2:17" ht="20.100000000000001" customHeight="1" x14ac:dyDescent="0.25">
      <c r="B65" s="19" t="s">
        <v>190</v>
      </c>
      <c r="C65" s="6">
        <v>3</v>
      </c>
      <c r="D65" s="6">
        <v>3</v>
      </c>
      <c r="E65" s="3"/>
      <c r="F65" s="2"/>
      <c r="G65" s="2"/>
      <c r="H65" s="2"/>
      <c r="I65" s="3"/>
      <c r="J65" s="4"/>
      <c r="K65" s="4"/>
      <c r="L65" s="4"/>
      <c r="M65" s="4"/>
      <c r="N65" s="4"/>
      <c r="O65" s="4"/>
      <c r="Q65" s="48"/>
    </row>
    <row r="66" spans="2:17" ht="20.100000000000001" customHeight="1" x14ac:dyDescent="0.25">
      <c r="B66" s="19" t="s">
        <v>191</v>
      </c>
      <c r="C66" s="11"/>
      <c r="D66" s="6">
        <v>128</v>
      </c>
      <c r="E66" s="3"/>
      <c r="F66" s="2"/>
      <c r="G66" s="2"/>
      <c r="H66" s="2"/>
      <c r="I66" s="3"/>
      <c r="J66" s="4"/>
      <c r="K66" s="4"/>
      <c r="L66" s="4"/>
      <c r="M66" s="4"/>
      <c r="N66" s="4"/>
      <c r="O66" s="4"/>
      <c r="Q66" s="48"/>
    </row>
    <row r="67" spans="2:17" ht="61.5" customHeight="1" x14ac:dyDescent="0.25">
      <c r="B67" s="181" t="s">
        <v>192</v>
      </c>
      <c r="C67" s="182"/>
      <c r="D67" s="183"/>
      <c r="E67" s="8">
        <v>150</v>
      </c>
      <c r="F67" s="2">
        <v>0.98</v>
      </c>
      <c r="G67" s="2">
        <v>0</v>
      </c>
      <c r="H67" s="2">
        <v>14.7</v>
      </c>
      <c r="I67" s="3">
        <f>F67*4+G67*9+H67*4</f>
        <v>62.72</v>
      </c>
      <c r="J67" s="75">
        <v>0.02</v>
      </c>
      <c r="K67" s="4">
        <v>122.43</v>
      </c>
      <c r="L67" s="76">
        <v>0.84</v>
      </c>
      <c r="M67" s="4">
        <v>40.799999999999997</v>
      </c>
      <c r="N67" s="4">
        <v>23.55</v>
      </c>
      <c r="O67" s="4">
        <v>0.72</v>
      </c>
      <c r="Q67" s="48"/>
    </row>
    <row r="68" spans="2:17" ht="20.100000000000001" customHeight="1" x14ac:dyDescent="0.25">
      <c r="B68" s="5" t="s">
        <v>193</v>
      </c>
      <c r="C68" s="11">
        <v>17</v>
      </c>
      <c r="D68" s="6">
        <v>17</v>
      </c>
      <c r="E68" s="8"/>
      <c r="F68" s="7"/>
      <c r="G68" s="7"/>
      <c r="H68" s="7"/>
      <c r="I68" s="6"/>
      <c r="J68" s="9"/>
      <c r="K68" s="9"/>
      <c r="L68" s="9"/>
      <c r="M68" s="9"/>
      <c r="N68" s="9"/>
      <c r="O68" s="9"/>
      <c r="Q68" s="48"/>
    </row>
    <row r="69" spans="2:17" ht="20.100000000000001" customHeight="1" x14ac:dyDescent="0.25">
      <c r="B69" s="5" t="s">
        <v>47</v>
      </c>
      <c r="C69" s="11">
        <v>5</v>
      </c>
      <c r="D69" s="6">
        <v>5</v>
      </c>
      <c r="E69" s="8"/>
      <c r="F69" s="7"/>
      <c r="G69" s="2"/>
      <c r="H69" s="2"/>
      <c r="I69" s="8"/>
      <c r="J69" s="9"/>
      <c r="K69" s="9"/>
      <c r="L69" s="9"/>
      <c r="M69" s="9"/>
      <c r="N69" s="9"/>
      <c r="O69" s="9"/>
      <c r="Q69" s="48"/>
    </row>
    <row r="70" spans="2:17" ht="20.100000000000001" customHeight="1" x14ac:dyDescent="0.25">
      <c r="B70" s="5" t="s">
        <v>48</v>
      </c>
      <c r="C70" s="11">
        <v>155</v>
      </c>
      <c r="D70" s="6">
        <v>155</v>
      </c>
      <c r="E70" s="8"/>
      <c r="F70" s="7"/>
      <c r="G70" s="2"/>
      <c r="H70" s="2"/>
      <c r="I70" s="8"/>
      <c r="J70" s="9"/>
      <c r="K70" s="9"/>
      <c r="L70" s="9"/>
      <c r="M70" s="9"/>
      <c r="N70" s="9"/>
      <c r="O70" s="9"/>
      <c r="Q70" s="48"/>
    </row>
    <row r="71" spans="2:17" ht="20.100000000000001" customHeight="1" x14ac:dyDescent="0.25">
      <c r="B71" s="20" t="s">
        <v>21</v>
      </c>
      <c r="C71" s="6">
        <v>20</v>
      </c>
      <c r="D71" s="6">
        <v>20</v>
      </c>
      <c r="E71" s="8">
        <v>20</v>
      </c>
      <c r="F71" s="2">
        <v>1.6</v>
      </c>
      <c r="G71" s="2">
        <v>0.2</v>
      </c>
      <c r="H71" s="2">
        <v>7.2</v>
      </c>
      <c r="I71" s="3">
        <v>92.5</v>
      </c>
      <c r="J71" s="4">
        <v>0.5</v>
      </c>
      <c r="K71" s="4">
        <v>0</v>
      </c>
      <c r="L71" s="4">
        <v>0</v>
      </c>
      <c r="M71" s="4">
        <v>8.8000000000000007</v>
      </c>
      <c r="N71" s="4">
        <v>16.5</v>
      </c>
      <c r="O71" s="4">
        <v>1.1299999999999999</v>
      </c>
      <c r="Q71" s="48"/>
    </row>
    <row r="72" spans="2:17" ht="20.100000000000001" customHeight="1" x14ac:dyDescent="0.25">
      <c r="B72" s="20" t="s">
        <v>347</v>
      </c>
      <c r="C72" s="6">
        <v>20</v>
      </c>
      <c r="D72" s="6">
        <v>20</v>
      </c>
      <c r="E72" s="8">
        <v>20</v>
      </c>
      <c r="F72" s="2">
        <v>1</v>
      </c>
      <c r="G72" s="2">
        <v>0.2</v>
      </c>
      <c r="H72" s="2">
        <v>8.8000000000000007</v>
      </c>
      <c r="I72" s="3">
        <f>F72*4+G72*9+H72*4</f>
        <v>41</v>
      </c>
      <c r="J72" s="4">
        <v>0.02</v>
      </c>
      <c r="K72" s="4">
        <v>0</v>
      </c>
      <c r="L72" s="4">
        <v>0</v>
      </c>
      <c r="M72" s="4">
        <v>3.6</v>
      </c>
      <c r="N72" s="4">
        <v>3.8</v>
      </c>
      <c r="O72" s="4">
        <v>0.6</v>
      </c>
      <c r="Q72" s="48"/>
    </row>
    <row r="73" spans="2:17" ht="20.100000000000001" customHeight="1" x14ac:dyDescent="0.25">
      <c r="B73" s="28" t="s">
        <v>51</v>
      </c>
      <c r="C73" s="29"/>
      <c r="D73" s="29"/>
      <c r="E73" s="27"/>
      <c r="F73" s="2">
        <f>F74+F85+F93</f>
        <v>11.1</v>
      </c>
      <c r="G73" s="2">
        <f t="shared" ref="G73:O73" si="3">G74+G85+G93</f>
        <v>8.6999999999999993</v>
      </c>
      <c r="H73" s="2">
        <f t="shared" si="3"/>
        <v>89.1</v>
      </c>
      <c r="I73" s="2">
        <f t="shared" si="3"/>
        <v>479.1</v>
      </c>
      <c r="J73" s="2">
        <f t="shared" si="3"/>
        <v>0.06</v>
      </c>
      <c r="K73" s="2">
        <f t="shared" si="3"/>
        <v>19.02</v>
      </c>
      <c r="L73" s="2">
        <f t="shared" si="3"/>
        <v>11.99</v>
      </c>
      <c r="M73" s="2">
        <f t="shared" si="3"/>
        <v>66</v>
      </c>
      <c r="N73" s="2">
        <f t="shared" si="3"/>
        <v>59.94</v>
      </c>
      <c r="O73" s="2">
        <f t="shared" si="3"/>
        <v>2.4</v>
      </c>
      <c r="Q73" s="48"/>
    </row>
    <row r="74" spans="2:17" ht="66" customHeight="1" x14ac:dyDescent="0.25">
      <c r="B74" s="16" t="s">
        <v>194</v>
      </c>
      <c r="C74" s="17"/>
      <c r="D74" s="18"/>
      <c r="E74" s="8">
        <v>170</v>
      </c>
      <c r="F74" s="2">
        <v>9.1</v>
      </c>
      <c r="G74" s="2">
        <v>8.5</v>
      </c>
      <c r="H74" s="2">
        <v>46.7</v>
      </c>
      <c r="I74" s="3">
        <f>F74*4+G74*9+H74*4</f>
        <v>299.70000000000005</v>
      </c>
      <c r="J74" s="2">
        <v>0.02</v>
      </c>
      <c r="K74" s="2">
        <v>19</v>
      </c>
      <c r="L74" s="2">
        <v>0.5</v>
      </c>
      <c r="M74" s="2">
        <v>46</v>
      </c>
      <c r="N74" s="2">
        <v>13.3</v>
      </c>
      <c r="O74" s="2">
        <v>0.7</v>
      </c>
      <c r="Q74" s="48"/>
    </row>
    <row r="75" spans="2:17" ht="20.100000000000001" customHeight="1" x14ac:dyDescent="0.25">
      <c r="B75" s="14" t="s">
        <v>105</v>
      </c>
      <c r="C75" s="7">
        <v>39</v>
      </c>
      <c r="D75" s="7">
        <v>39</v>
      </c>
      <c r="E75" s="8"/>
      <c r="F75" s="2"/>
      <c r="G75" s="2"/>
      <c r="H75" s="2"/>
      <c r="I75" s="2"/>
      <c r="J75" s="2"/>
      <c r="K75" s="2"/>
      <c r="L75" s="2"/>
      <c r="M75" s="2"/>
      <c r="N75" s="2"/>
      <c r="O75" s="2"/>
      <c r="Q75" s="48"/>
    </row>
    <row r="76" spans="2:17" ht="20.100000000000001" customHeight="1" x14ac:dyDescent="0.25">
      <c r="B76" s="14" t="s">
        <v>112</v>
      </c>
      <c r="C76" s="7">
        <v>37</v>
      </c>
      <c r="D76" s="7">
        <v>37</v>
      </c>
      <c r="E76" s="8"/>
      <c r="F76" s="22"/>
      <c r="G76" s="23"/>
      <c r="H76" s="23"/>
      <c r="I76" s="24"/>
      <c r="J76" s="4"/>
      <c r="K76" s="4"/>
      <c r="L76" s="4"/>
      <c r="M76" s="4"/>
      <c r="N76" s="4"/>
      <c r="O76" s="4"/>
      <c r="Q76" s="109"/>
    </row>
    <row r="77" spans="2:17" ht="20.100000000000001" customHeight="1" x14ac:dyDescent="0.25">
      <c r="B77" s="14" t="s">
        <v>48</v>
      </c>
      <c r="C77" s="7">
        <v>73</v>
      </c>
      <c r="D77" s="7">
        <v>73</v>
      </c>
      <c r="E77" s="8"/>
      <c r="F77" s="22"/>
      <c r="G77" s="23"/>
      <c r="H77" s="23"/>
      <c r="I77" s="24"/>
      <c r="J77" s="4"/>
      <c r="K77" s="4"/>
      <c r="L77" s="4"/>
      <c r="M77" s="4"/>
      <c r="N77" s="4"/>
      <c r="O77" s="4"/>
      <c r="Q77" s="48"/>
    </row>
    <row r="78" spans="2:17" ht="20.100000000000001" customHeight="1" x14ac:dyDescent="0.25">
      <c r="B78" s="14" t="s">
        <v>47</v>
      </c>
      <c r="C78" s="7">
        <v>4.5999999999999996</v>
      </c>
      <c r="D78" s="7">
        <v>4.5999999999999996</v>
      </c>
      <c r="E78" s="8"/>
      <c r="F78" s="22"/>
      <c r="G78" s="23"/>
      <c r="H78" s="23"/>
      <c r="I78" s="24"/>
      <c r="J78" s="4"/>
      <c r="K78" s="4"/>
      <c r="L78" s="4"/>
      <c r="M78" s="4"/>
      <c r="N78" s="4"/>
      <c r="O78" s="4"/>
      <c r="Q78" s="48"/>
    </row>
    <row r="79" spans="2:17" ht="20.100000000000001" customHeight="1" x14ac:dyDescent="0.25">
      <c r="B79" s="14" t="s">
        <v>121</v>
      </c>
      <c r="C79" s="7">
        <v>7.3</v>
      </c>
      <c r="D79" s="7">
        <v>4.5999999999999996</v>
      </c>
      <c r="E79" s="8"/>
      <c r="F79" s="22"/>
      <c r="G79" s="23"/>
      <c r="H79" s="23"/>
      <c r="I79" s="24"/>
      <c r="J79" s="4"/>
      <c r="K79" s="4"/>
      <c r="L79" s="4"/>
      <c r="M79" s="4"/>
      <c r="N79" s="4"/>
      <c r="O79" s="4"/>
      <c r="Q79" s="48"/>
    </row>
    <row r="80" spans="2:17" ht="25.5" customHeight="1" x14ac:dyDescent="0.25">
      <c r="B80" s="14" t="s">
        <v>195</v>
      </c>
      <c r="C80" s="7">
        <v>4.5999999999999996</v>
      </c>
      <c r="D80" s="7">
        <v>4.5999999999999996</v>
      </c>
      <c r="E80" s="8"/>
      <c r="F80" s="22"/>
      <c r="G80" s="23"/>
      <c r="H80" s="23"/>
      <c r="I80" s="24"/>
      <c r="J80" s="4"/>
      <c r="K80" s="4"/>
      <c r="L80" s="4"/>
      <c r="M80" s="4"/>
      <c r="N80" s="4"/>
      <c r="O80" s="4"/>
      <c r="P80" s="219"/>
      <c r="Q80" s="220"/>
    </row>
    <row r="81" spans="2:26" ht="20.100000000000001" customHeight="1" x14ac:dyDescent="0.25">
      <c r="B81" s="14" t="s">
        <v>114</v>
      </c>
      <c r="C81" s="7"/>
      <c r="D81" s="7">
        <v>164</v>
      </c>
      <c r="E81" s="8"/>
      <c r="F81" s="22"/>
      <c r="G81" s="23"/>
      <c r="H81" s="23"/>
      <c r="I81" s="24"/>
      <c r="J81" s="4"/>
      <c r="K81" s="4"/>
      <c r="L81" s="4"/>
      <c r="M81" s="4"/>
      <c r="N81" s="4"/>
      <c r="O81" s="4"/>
      <c r="Q81" s="48"/>
    </row>
    <row r="82" spans="2:26" ht="20.100000000000001" customHeight="1" x14ac:dyDescent="0.25">
      <c r="B82" s="14" t="s">
        <v>197</v>
      </c>
      <c r="C82" s="7"/>
      <c r="D82" s="7">
        <v>148</v>
      </c>
      <c r="E82" s="8"/>
      <c r="F82" s="22"/>
      <c r="G82" s="23"/>
      <c r="H82" s="23"/>
      <c r="I82" s="24"/>
      <c r="J82" s="4"/>
      <c r="K82" s="4"/>
      <c r="L82" s="4"/>
      <c r="M82" s="4"/>
      <c r="N82" s="4"/>
      <c r="O82" s="4"/>
      <c r="Q82" s="48"/>
    </row>
    <row r="83" spans="2:26" ht="20.100000000000001" customHeight="1" x14ac:dyDescent="0.25">
      <c r="B83" s="5" t="s">
        <v>393</v>
      </c>
      <c r="C83" s="6">
        <v>22</v>
      </c>
      <c r="D83" s="6">
        <v>22</v>
      </c>
      <c r="E83" s="8"/>
      <c r="F83" s="22"/>
      <c r="G83" s="23"/>
      <c r="H83" s="23"/>
      <c r="I83" s="24"/>
      <c r="J83" s="4"/>
      <c r="K83" s="4"/>
      <c r="L83" s="4"/>
      <c r="M83" s="4"/>
      <c r="N83" s="4"/>
      <c r="O83" s="4"/>
      <c r="Q83" s="48"/>
    </row>
    <row r="84" spans="2:26" ht="24" customHeight="1" x14ac:dyDescent="0.25">
      <c r="B84" s="19" t="s">
        <v>196</v>
      </c>
      <c r="C84" s="10"/>
      <c r="D84" s="10">
        <v>60</v>
      </c>
      <c r="E84" s="8"/>
      <c r="F84" s="22"/>
      <c r="G84" s="23"/>
      <c r="H84" s="23"/>
      <c r="I84" s="24"/>
      <c r="J84" s="4"/>
      <c r="K84" s="4"/>
      <c r="L84" s="4"/>
      <c r="M84" s="4"/>
      <c r="N84" s="4"/>
      <c r="O84" s="4"/>
      <c r="Q84" s="48"/>
    </row>
    <row r="85" spans="2:26" ht="72" customHeight="1" x14ac:dyDescent="0.25">
      <c r="B85" s="16" t="s">
        <v>166</v>
      </c>
      <c r="C85" s="17"/>
      <c r="D85" s="18"/>
      <c r="E85" s="8">
        <v>150</v>
      </c>
      <c r="F85" s="4">
        <v>0.5</v>
      </c>
      <c r="G85" s="4">
        <v>0.2</v>
      </c>
      <c r="H85" s="4">
        <v>20</v>
      </c>
      <c r="I85" s="3">
        <f>F85*4+G85*9+H85*4</f>
        <v>83.8</v>
      </c>
      <c r="J85" s="4">
        <v>0</v>
      </c>
      <c r="K85" s="4">
        <v>0</v>
      </c>
      <c r="L85" s="4">
        <v>1.49</v>
      </c>
      <c r="M85" s="4">
        <v>12</v>
      </c>
      <c r="N85" s="4">
        <v>4.6399999999999997</v>
      </c>
      <c r="O85" s="4">
        <v>1.1000000000000001</v>
      </c>
      <c r="Q85" s="48"/>
    </row>
    <row r="86" spans="2:26" ht="20.100000000000001" customHeight="1" x14ac:dyDescent="0.25">
      <c r="B86" s="14" t="s">
        <v>167</v>
      </c>
      <c r="C86" s="6">
        <v>54.8</v>
      </c>
      <c r="D86" s="6">
        <v>54</v>
      </c>
      <c r="E86" s="8"/>
      <c r="F86" s="2"/>
      <c r="G86" s="2"/>
      <c r="H86" s="2"/>
      <c r="I86" s="8"/>
      <c r="J86" s="12"/>
      <c r="K86" s="12"/>
      <c r="L86" s="12"/>
      <c r="M86" s="12"/>
      <c r="N86" s="12"/>
      <c r="O86" s="12"/>
      <c r="P86" s="119"/>
      <c r="Q86" s="48"/>
      <c r="V86" s="136"/>
      <c r="W86" s="136"/>
      <c r="X86" s="136"/>
      <c r="Y86" s="136"/>
      <c r="Z86" s="136"/>
    </row>
    <row r="87" spans="2:26" ht="20.100000000000001" customHeight="1" x14ac:dyDescent="0.25">
      <c r="B87" s="14" t="s">
        <v>168</v>
      </c>
      <c r="C87" s="6">
        <v>54.8</v>
      </c>
      <c r="D87" s="6">
        <v>54</v>
      </c>
      <c r="E87" s="8"/>
      <c r="F87" s="2"/>
      <c r="G87" s="2"/>
      <c r="H87" s="2"/>
      <c r="I87" s="8"/>
      <c r="J87" s="12"/>
      <c r="K87" s="12"/>
      <c r="L87" s="12"/>
      <c r="M87" s="12"/>
      <c r="N87" s="12"/>
      <c r="O87" s="12"/>
      <c r="P87" s="119"/>
      <c r="Q87" s="48"/>
      <c r="V87" s="136"/>
      <c r="W87" s="136"/>
      <c r="X87" s="136"/>
      <c r="Y87" s="136"/>
      <c r="Z87" s="136"/>
    </row>
    <row r="88" spans="2:26" ht="20.100000000000001" customHeight="1" x14ac:dyDescent="0.25">
      <c r="B88" s="14" t="s">
        <v>394</v>
      </c>
      <c r="C88" s="6">
        <v>54.8</v>
      </c>
      <c r="D88" s="6">
        <v>54</v>
      </c>
      <c r="E88" s="8"/>
      <c r="F88" s="2"/>
      <c r="G88" s="2"/>
      <c r="H88" s="2"/>
      <c r="I88" s="8"/>
      <c r="J88" s="12"/>
      <c r="K88" s="12"/>
      <c r="L88" s="12"/>
      <c r="M88" s="12"/>
      <c r="N88" s="12"/>
      <c r="O88" s="12"/>
      <c r="P88" s="119"/>
      <c r="Q88" s="48"/>
      <c r="V88" s="136"/>
      <c r="W88" s="136"/>
      <c r="X88" s="136"/>
      <c r="Y88" s="136"/>
      <c r="Z88" s="136"/>
    </row>
    <row r="89" spans="2:26" ht="20.100000000000001" customHeight="1" x14ac:dyDescent="0.25">
      <c r="B89" s="14" t="s">
        <v>169</v>
      </c>
      <c r="C89" s="11">
        <v>54.8</v>
      </c>
      <c r="D89" s="6">
        <v>54</v>
      </c>
      <c r="E89" s="8"/>
      <c r="F89" s="2"/>
      <c r="G89" s="2"/>
      <c r="H89" s="2"/>
      <c r="I89" s="8"/>
      <c r="J89" s="12"/>
      <c r="K89" s="12"/>
      <c r="L89" s="12"/>
      <c r="M89" s="12"/>
      <c r="N89" s="12"/>
      <c r="O89" s="12"/>
      <c r="P89" s="119"/>
      <c r="Q89" s="48"/>
      <c r="V89" s="136"/>
      <c r="W89" s="136"/>
      <c r="X89" s="136"/>
      <c r="Y89" s="136"/>
      <c r="Z89" s="136"/>
    </row>
    <row r="90" spans="2:26" ht="20.100000000000001" customHeight="1" x14ac:dyDescent="0.25">
      <c r="B90" s="14" t="s">
        <v>47</v>
      </c>
      <c r="C90" s="11">
        <v>5</v>
      </c>
      <c r="D90" s="6">
        <v>5</v>
      </c>
      <c r="E90" s="8"/>
      <c r="F90" s="2"/>
      <c r="G90" s="2"/>
      <c r="H90" s="2"/>
      <c r="I90" s="8"/>
      <c r="J90" s="12"/>
      <c r="K90" s="12"/>
      <c r="L90" s="12"/>
      <c r="M90" s="12"/>
      <c r="N90" s="12"/>
      <c r="O90" s="12"/>
      <c r="P90" s="119"/>
      <c r="Q90" s="48"/>
      <c r="V90" s="136"/>
      <c r="W90" s="136"/>
      <c r="X90" s="136"/>
      <c r="Y90" s="136"/>
      <c r="Z90" s="136"/>
    </row>
    <row r="91" spans="2:26" ht="25.5" customHeight="1" x14ac:dyDescent="0.25">
      <c r="B91" s="14" t="s">
        <v>170</v>
      </c>
      <c r="C91" s="11">
        <v>45</v>
      </c>
      <c r="D91" s="6">
        <v>45</v>
      </c>
      <c r="E91" s="8"/>
      <c r="F91" s="2"/>
      <c r="G91" s="2"/>
      <c r="H91" s="2"/>
      <c r="I91" s="8"/>
      <c r="J91" s="12"/>
      <c r="K91" s="12"/>
      <c r="L91" s="12"/>
      <c r="M91" s="12"/>
      <c r="N91" s="12"/>
      <c r="O91" s="12"/>
      <c r="P91" s="119"/>
      <c r="Q91" s="48"/>
      <c r="V91" s="136"/>
      <c r="W91" s="136"/>
      <c r="X91" s="136"/>
      <c r="Y91" s="136"/>
      <c r="Z91" s="136"/>
    </row>
    <row r="92" spans="2:26" ht="20.100000000000001" customHeight="1" x14ac:dyDescent="0.25">
      <c r="B92" s="14" t="s">
        <v>48</v>
      </c>
      <c r="C92" s="11">
        <v>110</v>
      </c>
      <c r="D92" s="6">
        <v>110</v>
      </c>
      <c r="E92" s="8"/>
      <c r="F92" s="2"/>
      <c r="G92" s="2"/>
      <c r="H92" s="2"/>
      <c r="I92" s="8"/>
      <c r="J92" s="12"/>
      <c r="K92" s="12"/>
      <c r="L92" s="12"/>
      <c r="M92" s="12"/>
      <c r="N92" s="12"/>
      <c r="O92" s="12"/>
      <c r="P92" s="119"/>
      <c r="Q92" s="48"/>
      <c r="V92" s="136"/>
      <c r="W92" s="136"/>
      <c r="X92" s="136"/>
      <c r="Y92" s="136"/>
      <c r="Z92" s="136"/>
    </row>
    <row r="93" spans="2:26" ht="20.100000000000001" customHeight="1" x14ac:dyDescent="0.25">
      <c r="B93" s="70" t="s">
        <v>395</v>
      </c>
      <c r="C93" s="11">
        <v>100</v>
      </c>
      <c r="D93" s="6">
        <v>95</v>
      </c>
      <c r="E93" s="8">
        <v>95</v>
      </c>
      <c r="F93" s="2">
        <v>1.5</v>
      </c>
      <c r="G93" s="2">
        <v>0</v>
      </c>
      <c r="H93" s="2">
        <v>22.4</v>
      </c>
      <c r="I93" s="3">
        <f>F93*4+G93*9+H93*4</f>
        <v>95.6</v>
      </c>
      <c r="J93" s="4">
        <v>0.04</v>
      </c>
      <c r="K93" s="4">
        <v>0.02</v>
      </c>
      <c r="L93" s="4">
        <v>10</v>
      </c>
      <c r="M93" s="4">
        <v>8</v>
      </c>
      <c r="N93" s="4">
        <v>42</v>
      </c>
      <c r="O93" s="4">
        <v>0.6</v>
      </c>
      <c r="P93" s="119"/>
      <c r="Q93" s="48"/>
      <c r="V93" s="178"/>
      <c r="W93" s="178"/>
      <c r="X93" s="178"/>
      <c r="Y93" s="178"/>
      <c r="Z93" s="178"/>
    </row>
    <row r="94" spans="2:26" ht="20.100000000000001" customHeight="1" x14ac:dyDescent="0.25">
      <c r="B94" s="8" t="s">
        <v>50</v>
      </c>
      <c r="C94" s="8"/>
      <c r="D94" s="8"/>
      <c r="E94" s="8"/>
      <c r="F94" s="3">
        <f t="shared" ref="F94:O94" si="4">F73+F23+F21+F7</f>
        <v>39.06</v>
      </c>
      <c r="G94" s="3">
        <f t="shared" si="4"/>
        <v>40.75</v>
      </c>
      <c r="H94" s="3">
        <f t="shared" si="4"/>
        <v>223.95</v>
      </c>
      <c r="I94" s="3">
        <f t="shared" si="4"/>
        <v>1474.29</v>
      </c>
      <c r="J94" s="3">
        <f t="shared" si="4"/>
        <v>2.13</v>
      </c>
      <c r="K94" s="3">
        <f t="shared" si="4"/>
        <v>238.5</v>
      </c>
      <c r="L94" s="3">
        <f t="shared" si="4"/>
        <v>27.959999999999997</v>
      </c>
      <c r="M94" s="3">
        <f t="shared" si="4"/>
        <v>428.34</v>
      </c>
      <c r="N94" s="3">
        <f t="shared" si="4"/>
        <v>203.65999999999997</v>
      </c>
      <c r="O94" s="3">
        <f t="shared" si="4"/>
        <v>12.919999999999998</v>
      </c>
    </row>
    <row r="98" spans="17:30" x14ac:dyDescent="0.25">
      <c r="Q98" s="66"/>
      <c r="R98" s="66"/>
      <c r="S98" s="66"/>
      <c r="T98" s="44"/>
      <c r="U98" s="47"/>
      <c r="V98" s="47"/>
      <c r="W98" s="47"/>
      <c r="X98" s="46"/>
      <c r="Y98" s="47"/>
      <c r="Z98" s="47"/>
      <c r="AA98" s="47"/>
      <c r="AB98" s="47"/>
      <c r="AC98" s="47"/>
      <c r="AD98" s="47"/>
    </row>
    <row r="99" spans="17:30" x14ac:dyDescent="0.25">
      <c r="Q99" s="128"/>
      <c r="R99" s="67"/>
      <c r="S99" s="67"/>
      <c r="T99" s="44"/>
      <c r="U99" s="45"/>
      <c r="V99" s="45"/>
      <c r="W99" s="45"/>
      <c r="X99" s="44"/>
      <c r="Y99" s="129"/>
      <c r="Z99" s="129"/>
      <c r="AA99" s="129"/>
      <c r="AB99" s="129"/>
      <c r="AC99" s="129"/>
      <c r="AD99" s="129"/>
    </row>
    <row r="100" spans="17:30" x14ac:dyDescent="0.25">
      <c r="Q100" s="128"/>
      <c r="R100" s="67"/>
      <c r="S100" s="67"/>
      <c r="T100" s="44"/>
      <c r="U100" s="45"/>
      <c r="V100" s="45"/>
      <c r="W100" s="45"/>
      <c r="X100" s="44"/>
      <c r="Y100" s="129"/>
      <c r="Z100" s="129"/>
      <c r="AA100" s="129"/>
      <c r="AB100" s="129"/>
      <c r="AC100" s="129"/>
      <c r="AD100" s="129"/>
    </row>
    <row r="101" spans="17:30" x14ac:dyDescent="0.25">
      <c r="Q101" s="128"/>
      <c r="R101" s="67"/>
      <c r="S101" s="67"/>
      <c r="T101" s="44"/>
      <c r="U101" s="45"/>
      <c r="V101" s="45"/>
      <c r="W101" s="45"/>
      <c r="X101" s="44"/>
      <c r="Y101" s="129"/>
      <c r="Z101" s="129"/>
      <c r="AA101" s="129"/>
      <c r="AB101" s="129"/>
      <c r="AC101" s="129"/>
      <c r="AD101" s="129"/>
    </row>
    <row r="102" spans="17:30" x14ac:dyDescent="0.25">
      <c r="Q102" s="128"/>
      <c r="R102" s="100"/>
      <c r="S102" s="67"/>
      <c r="T102" s="44"/>
      <c r="U102" s="45"/>
      <c r="V102" s="45"/>
      <c r="W102" s="45"/>
      <c r="X102" s="44"/>
      <c r="Y102" s="129"/>
      <c r="Z102" s="129"/>
      <c r="AA102" s="129"/>
      <c r="AB102" s="129"/>
      <c r="AC102" s="129"/>
      <c r="AD102" s="129"/>
    </row>
    <row r="103" spans="17:30" x14ac:dyDescent="0.25">
      <c r="Q103" s="128"/>
      <c r="R103" s="100"/>
      <c r="S103" s="67"/>
      <c r="T103" s="44"/>
      <c r="U103" s="45"/>
      <c r="V103" s="45"/>
      <c r="W103" s="45"/>
      <c r="X103" s="44"/>
      <c r="Y103" s="129"/>
      <c r="Z103" s="129"/>
      <c r="AA103" s="129"/>
      <c r="AB103" s="129"/>
      <c r="AC103" s="129"/>
      <c r="AD103" s="129"/>
    </row>
    <row r="104" spans="17:30" x14ac:dyDescent="0.25">
      <c r="Q104" s="128"/>
      <c r="R104" s="100"/>
      <c r="S104" s="67"/>
      <c r="T104" s="44"/>
      <c r="U104" s="45"/>
      <c r="V104" s="45"/>
      <c r="W104" s="45"/>
      <c r="X104" s="44"/>
      <c r="Y104" s="129"/>
      <c r="Z104" s="129"/>
      <c r="AA104" s="129"/>
      <c r="AB104" s="129"/>
      <c r="AC104" s="129"/>
      <c r="AD104" s="129"/>
    </row>
    <row r="105" spans="17:30" x14ac:dyDescent="0.25">
      <c r="Q105" s="128"/>
      <c r="R105" s="100"/>
      <c r="S105" s="67"/>
      <c r="T105" s="44"/>
      <c r="U105" s="45"/>
      <c r="V105" s="45"/>
      <c r="W105" s="45"/>
      <c r="X105" s="44"/>
      <c r="Y105" s="129"/>
      <c r="Z105" s="129"/>
      <c r="AA105" s="129"/>
      <c r="AB105" s="129"/>
      <c r="AC105" s="129"/>
      <c r="AD105" s="129"/>
    </row>
  </sheetData>
  <mergeCells count="13">
    <mergeCell ref="P10:S10"/>
    <mergeCell ref="P80:Q80"/>
    <mergeCell ref="B46:O46"/>
    <mergeCell ref="B1:O1"/>
    <mergeCell ref="B2:O2"/>
    <mergeCell ref="B3:O3"/>
    <mergeCell ref="B4:B5"/>
    <mergeCell ref="C4:C5"/>
    <mergeCell ref="D4:D5"/>
    <mergeCell ref="F4:I4"/>
    <mergeCell ref="J4:O4"/>
    <mergeCell ref="J5:L5"/>
    <mergeCell ref="M5:O5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1"/>
  <sheetViews>
    <sheetView workbookViewId="0">
      <pane ySplit="6" topLeftCell="A7" activePane="bottomLeft" state="frozen"/>
      <selection pane="bottomLeft" activeCell="O101" sqref="B1:O101"/>
    </sheetView>
  </sheetViews>
  <sheetFormatPr defaultRowHeight="15" x14ac:dyDescent="0.25"/>
  <cols>
    <col min="1" max="1" width="0.140625" customWidth="1"/>
    <col min="2" max="2" width="28.7109375" style="21" customWidth="1"/>
  </cols>
  <sheetData>
    <row r="1" spans="2:31" ht="30" customHeight="1" x14ac:dyDescent="0.25">
      <c r="B1" s="203" t="s">
        <v>103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2:31" ht="69.75" customHeight="1" x14ac:dyDescent="0.25">
      <c r="B2" s="203" t="s">
        <v>102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2:31" x14ac:dyDescent="0.25">
      <c r="B3" s="206" t="s">
        <v>198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31" ht="24" customHeight="1" x14ac:dyDescent="0.25">
      <c r="B4" s="201" t="s">
        <v>1</v>
      </c>
      <c r="C4" s="201" t="s">
        <v>2</v>
      </c>
      <c r="D4" s="201" t="s">
        <v>3</v>
      </c>
      <c r="E4" s="195" t="s">
        <v>4</v>
      </c>
      <c r="F4" s="209"/>
      <c r="G4" s="210"/>
      <c r="H4" s="210"/>
      <c r="I4" s="211"/>
      <c r="J4" s="198" t="s">
        <v>5</v>
      </c>
      <c r="K4" s="199"/>
      <c r="L4" s="199"/>
      <c r="M4" s="199"/>
      <c r="N4" s="199"/>
      <c r="O4" s="200"/>
    </row>
    <row r="5" spans="2:31" ht="15" customHeight="1" x14ac:dyDescent="0.25">
      <c r="B5" s="202"/>
      <c r="C5" s="202"/>
      <c r="D5" s="202"/>
      <c r="E5" s="15" t="s">
        <v>6</v>
      </c>
      <c r="F5" s="2" t="s">
        <v>7</v>
      </c>
      <c r="G5" s="2" t="s">
        <v>8</v>
      </c>
      <c r="H5" s="2" t="s">
        <v>9</v>
      </c>
      <c r="I5" s="8" t="s">
        <v>10</v>
      </c>
      <c r="J5" s="198" t="s">
        <v>11</v>
      </c>
      <c r="K5" s="199"/>
      <c r="L5" s="200"/>
      <c r="M5" s="198" t="s">
        <v>12</v>
      </c>
      <c r="N5" s="199"/>
      <c r="O5" s="200"/>
    </row>
    <row r="6" spans="2:31" x14ac:dyDescent="0.25">
      <c r="B6" s="15"/>
      <c r="C6" s="15"/>
      <c r="D6" s="15"/>
      <c r="E6" s="15"/>
      <c r="F6" s="2"/>
      <c r="G6" s="2"/>
      <c r="H6" s="2"/>
      <c r="I6" s="8"/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49"/>
      <c r="Q6" s="48"/>
    </row>
    <row r="7" spans="2:31" x14ac:dyDescent="0.25">
      <c r="B7" s="8" t="s">
        <v>19</v>
      </c>
      <c r="C7" s="8">
        <v>350</v>
      </c>
      <c r="D7" s="8"/>
      <c r="E7" s="8"/>
      <c r="F7" s="2">
        <f>F8+F11+F12+F13+F14</f>
        <v>14.75</v>
      </c>
      <c r="G7" s="2">
        <f t="shared" ref="G7:O7" si="0">G8+G11+G12+G13+G14</f>
        <v>20.645</v>
      </c>
      <c r="H7" s="2">
        <f t="shared" si="0"/>
        <v>20.85</v>
      </c>
      <c r="I7" s="2">
        <f t="shared" si="0"/>
        <v>328.20500000000004</v>
      </c>
      <c r="J7" s="2">
        <f t="shared" si="0"/>
        <v>1.25</v>
      </c>
      <c r="K7" s="2">
        <f t="shared" si="0"/>
        <v>0.53</v>
      </c>
      <c r="L7" s="2">
        <f t="shared" si="0"/>
        <v>3.1100000000000003</v>
      </c>
      <c r="M7" s="2">
        <f t="shared" si="0"/>
        <v>39.521000000000001</v>
      </c>
      <c r="N7" s="2">
        <f t="shared" si="0"/>
        <v>12.474</v>
      </c>
      <c r="O7" s="2">
        <f t="shared" si="0"/>
        <v>1.9700000000000002</v>
      </c>
      <c r="Q7" s="48"/>
    </row>
    <row r="8" spans="2:31" ht="51" x14ac:dyDescent="0.25">
      <c r="B8" s="66" t="s">
        <v>384</v>
      </c>
      <c r="C8" s="67"/>
      <c r="D8" s="69"/>
      <c r="E8" s="68">
        <v>60</v>
      </c>
      <c r="F8" s="2">
        <v>3.1</v>
      </c>
      <c r="G8" s="2">
        <v>5.9</v>
      </c>
      <c r="H8" s="2">
        <v>12.3</v>
      </c>
      <c r="I8" s="3">
        <f>F8*4+G8*9+H8*4</f>
        <v>114.7</v>
      </c>
      <c r="J8" s="4">
        <v>0</v>
      </c>
      <c r="K8" s="2">
        <v>0.02</v>
      </c>
      <c r="L8" s="4">
        <v>0.33</v>
      </c>
      <c r="M8" s="2">
        <v>4.9610000000000003</v>
      </c>
      <c r="N8" s="2">
        <v>3.0139999999999998</v>
      </c>
      <c r="O8" s="2">
        <v>0.22</v>
      </c>
      <c r="Q8" s="48"/>
    </row>
    <row r="9" spans="2:31" ht="20.100000000000001" customHeight="1" x14ac:dyDescent="0.25">
      <c r="B9" s="14" t="s">
        <v>21</v>
      </c>
      <c r="C9" s="6">
        <v>50</v>
      </c>
      <c r="D9" s="6">
        <v>50</v>
      </c>
      <c r="E9" s="8"/>
      <c r="F9" s="2"/>
      <c r="G9" s="2"/>
      <c r="H9" s="2"/>
      <c r="I9" s="3"/>
      <c r="J9" s="4"/>
      <c r="K9" s="4"/>
      <c r="L9" s="4"/>
      <c r="M9" s="4"/>
      <c r="N9" s="4"/>
      <c r="O9" s="4"/>
      <c r="P9" s="108"/>
      <c r="Q9" s="48"/>
    </row>
    <row r="10" spans="2:31" ht="24" customHeight="1" x14ac:dyDescent="0.25">
      <c r="B10" s="14" t="s">
        <v>20</v>
      </c>
      <c r="C10" s="6">
        <v>12</v>
      </c>
      <c r="D10" s="6">
        <v>12</v>
      </c>
      <c r="E10" s="8"/>
      <c r="F10" s="2"/>
      <c r="G10" s="2"/>
      <c r="H10" s="2"/>
      <c r="I10" s="3"/>
      <c r="J10" s="4"/>
      <c r="K10" s="4"/>
      <c r="L10" s="4"/>
      <c r="M10" s="4"/>
      <c r="N10" s="61"/>
      <c r="O10" s="61"/>
      <c r="Q10" s="48"/>
    </row>
    <row r="11" spans="2:31" ht="35.25" customHeight="1" x14ac:dyDescent="0.25">
      <c r="B11" s="79" t="s">
        <v>199</v>
      </c>
      <c r="C11" s="80">
        <v>47</v>
      </c>
      <c r="D11" s="80">
        <v>45</v>
      </c>
      <c r="E11" s="81">
        <v>45</v>
      </c>
      <c r="F11" s="82">
        <v>0.7</v>
      </c>
      <c r="G11" s="82">
        <v>1.7</v>
      </c>
      <c r="H11" s="82">
        <v>2.9</v>
      </c>
      <c r="I11" s="3">
        <f>F11*4+G11*9+H11*4</f>
        <v>29.699999999999996</v>
      </c>
      <c r="J11" s="61">
        <v>1.2</v>
      </c>
      <c r="K11" s="61">
        <v>0.01</v>
      </c>
      <c r="L11" s="61">
        <v>0</v>
      </c>
      <c r="M11" s="61">
        <v>7.02</v>
      </c>
      <c r="N11" s="61">
        <v>0</v>
      </c>
      <c r="O11" s="61">
        <v>0.2</v>
      </c>
      <c r="Q11" s="48"/>
    </row>
    <row r="12" spans="2:31" ht="27.75" customHeight="1" x14ac:dyDescent="0.25">
      <c r="B12" s="184" t="s">
        <v>200</v>
      </c>
      <c r="C12" s="8">
        <v>52</v>
      </c>
      <c r="D12" s="8">
        <v>48</v>
      </c>
      <c r="E12" s="8">
        <v>48</v>
      </c>
      <c r="F12" s="2">
        <v>6.8</v>
      </c>
      <c r="G12" s="2">
        <v>6.2</v>
      </c>
      <c r="H12" s="2">
        <v>0</v>
      </c>
      <c r="I12" s="3">
        <f>F12*4+G12*9+H12*4</f>
        <v>83</v>
      </c>
      <c r="J12" s="4">
        <v>0</v>
      </c>
      <c r="K12" s="4">
        <v>0.02</v>
      </c>
      <c r="L12" s="4">
        <v>0.6</v>
      </c>
      <c r="M12" s="4">
        <v>19.36</v>
      </c>
      <c r="N12" s="4">
        <v>4.18</v>
      </c>
      <c r="O12" s="4">
        <v>0.87</v>
      </c>
      <c r="Q12" s="48"/>
    </row>
    <row r="13" spans="2:31" ht="20.100000000000001" customHeight="1" x14ac:dyDescent="0.25">
      <c r="B13" s="184" t="s">
        <v>201</v>
      </c>
      <c r="C13" s="8">
        <v>46</v>
      </c>
      <c r="D13" s="8">
        <v>45</v>
      </c>
      <c r="E13" s="8">
        <v>45</v>
      </c>
      <c r="F13" s="2">
        <v>3.77</v>
      </c>
      <c r="G13" s="2">
        <v>6.77</v>
      </c>
      <c r="H13" s="2">
        <v>1.67</v>
      </c>
      <c r="I13" s="3">
        <f>F13*4+G13*9+H13*4</f>
        <v>82.69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Q13" s="48"/>
    </row>
    <row r="14" spans="2:31" ht="54.75" customHeight="1" x14ac:dyDescent="0.25">
      <c r="B14" s="181" t="s">
        <v>202</v>
      </c>
      <c r="C14" s="182"/>
      <c r="D14" s="183"/>
      <c r="E14" s="8">
        <v>150</v>
      </c>
      <c r="F14" s="2">
        <v>0.38</v>
      </c>
      <c r="G14" s="2">
        <v>7.4999999999999997E-2</v>
      </c>
      <c r="H14" s="2">
        <v>3.98</v>
      </c>
      <c r="I14" s="3">
        <f>F14*4+G14*9+H14*4</f>
        <v>18.114999999999998</v>
      </c>
      <c r="J14" s="4">
        <v>0.05</v>
      </c>
      <c r="K14" s="4">
        <v>0.48</v>
      </c>
      <c r="L14" s="4">
        <v>2.1800000000000002</v>
      </c>
      <c r="M14" s="4">
        <v>8.18</v>
      </c>
      <c r="N14" s="4">
        <v>5.28</v>
      </c>
      <c r="O14" s="4">
        <v>0.68</v>
      </c>
      <c r="Q14" s="48"/>
      <c r="S14" s="43"/>
      <c r="T14" s="44"/>
      <c r="U14" s="45"/>
      <c r="V14" s="45"/>
      <c r="W14" s="45"/>
      <c r="X14" s="46"/>
      <c r="Y14" s="47"/>
      <c r="Z14" s="47"/>
      <c r="AA14" s="47"/>
      <c r="AB14" s="47"/>
      <c r="AC14" s="47"/>
      <c r="AD14" s="47"/>
    </row>
    <row r="15" spans="2:31" ht="20.100000000000001" customHeight="1" x14ac:dyDescent="0.25">
      <c r="B15" s="5" t="s">
        <v>203</v>
      </c>
      <c r="C15" s="6">
        <v>1.1000000000000001</v>
      </c>
      <c r="D15" s="6">
        <v>1.1000000000000001</v>
      </c>
      <c r="E15" s="8"/>
      <c r="F15" s="2"/>
      <c r="G15" s="2"/>
      <c r="H15" s="2"/>
      <c r="I15" s="3"/>
      <c r="J15" s="4"/>
      <c r="K15" s="4"/>
      <c r="L15" s="4"/>
      <c r="M15" s="4"/>
      <c r="N15" s="4"/>
      <c r="O15" s="4"/>
      <c r="Q15" s="48"/>
      <c r="R15" s="66"/>
      <c r="S15" s="132"/>
      <c r="T15" s="132"/>
      <c r="U15" s="44"/>
      <c r="V15" s="45"/>
      <c r="W15" s="45"/>
      <c r="X15" s="45"/>
      <c r="Y15" s="46"/>
      <c r="Z15" s="47"/>
      <c r="AA15" s="47"/>
      <c r="AB15" s="47"/>
      <c r="AC15" s="47"/>
      <c r="AD15" s="47"/>
      <c r="AE15" s="47"/>
    </row>
    <row r="16" spans="2:31" ht="20.100000000000001" customHeight="1" x14ac:dyDescent="0.25">
      <c r="B16" s="83" t="s">
        <v>47</v>
      </c>
      <c r="C16" s="10">
        <v>5</v>
      </c>
      <c r="D16" s="10">
        <v>5</v>
      </c>
      <c r="E16" s="8"/>
      <c r="F16" s="2"/>
      <c r="G16" s="2"/>
      <c r="H16" s="2"/>
      <c r="I16" s="3"/>
      <c r="J16" s="4"/>
      <c r="K16" s="4"/>
      <c r="L16" s="4"/>
      <c r="M16" s="4"/>
      <c r="N16" s="4"/>
      <c r="O16" s="4"/>
      <c r="Q16" s="48"/>
    </row>
    <row r="17" spans="2:17" ht="20.100000000000001" customHeight="1" x14ac:dyDescent="0.25">
      <c r="B17" s="83" t="s">
        <v>117</v>
      </c>
      <c r="C17" s="10">
        <v>155</v>
      </c>
      <c r="D17" s="10">
        <v>155</v>
      </c>
      <c r="E17" s="8"/>
      <c r="F17" s="2"/>
      <c r="G17" s="2"/>
      <c r="H17" s="2"/>
      <c r="I17" s="3"/>
      <c r="J17" s="4"/>
      <c r="K17" s="4"/>
      <c r="L17" s="4"/>
      <c r="M17" s="4"/>
      <c r="N17" s="4"/>
      <c r="O17" s="4"/>
      <c r="Q17" s="48"/>
    </row>
    <row r="18" spans="2:17" ht="20.100000000000001" customHeight="1" x14ac:dyDescent="0.25">
      <c r="B18" s="14" t="s">
        <v>204</v>
      </c>
      <c r="C18" s="10">
        <v>8</v>
      </c>
      <c r="D18" s="10">
        <v>7</v>
      </c>
      <c r="E18" s="8"/>
      <c r="F18" s="2"/>
      <c r="G18" s="2"/>
      <c r="H18" s="2"/>
      <c r="I18" s="3"/>
      <c r="J18" s="4"/>
      <c r="K18" s="4"/>
      <c r="L18" s="4"/>
      <c r="M18" s="4"/>
      <c r="N18" s="4"/>
      <c r="O18" s="4"/>
      <c r="Q18" s="48"/>
    </row>
    <row r="19" spans="2:17" ht="20.100000000000001" customHeight="1" x14ac:dyDescent="0.25">
      <c r="B19" s="8" t="s">
        <v>128</v>
      </c>
      <c r="C19" s="8"/>
      <c r="D19" s="8"/>
      <c r="E19" s="8"/>
      <c r="F19" s="2">
        <f>F20</f>
        <v>0</v>
      </c>
      <c r="G19" s="2">
        <f t="shared" ref="G19:O19" si="1">G20</f>
        <v>0</v>
      </c>
      <c r="H19" s="2">
        <f t="shared" si="1"/>
        <v>23</v>
      </c>
      <c r="I19" s="2">
        <f t="shared" si="1"/>
        <v>92</v>
      </c>
      <c r="J19" s="2">
        <f t="shared" si="1"/>
        <v>0.02</v>
      </c>
      <c r="K19" s="2">
        <f t="shared" si="1"/>
        <v>0</v>
      </c>
      <c r="L19" s="2">
        <f t="shared" si="1"/>
        <v>4</v>
      </c>
      <c r="M19" s="2">
        <f t="shared" si="1"/>
        <v>14</v>
      </c>
      <c r="N19" s="2">
        <f t="shared" si="1"/>
        <v>8</v>
      </c>
      <c r="O19" s="2">
        <f t="shared" si="1"/>
        <v>2.8</v>
      </c>
      <c r="Q19" s="48"/>
    </row>
    <row r="20" spans="2:17" ht="20.100000000000001" customHeight="1" x14ac:dyDescent="0.25">
      <c r="B20" s="60" t="s">
        <v>205</v>
      </c>
      <c r="C20" s="6">
        <v>200</v>
      </c>
      <c r="D20" s="6">
        <v>200</v>
      </c>
      <c r="E20" s="8">
        <v>200</v>
      </c>
      <c r="F20" s="84">
        <v>0</v>
      </c>
      <c r="G20" s="84">
        <v>0</v>
      </c>
      <c r="H20" s="84">
        <v>23</v>
      </c>
      <c r="I20" s="3">
        <f>F20*4+G20*9+H20*4</f>
        <v>92</v>
      </c>
      <c r="J20" s="85">
        <v>0.02</v>
      </c>
      <c r="K20" s="85">
        <v>0</v>
      </c>
      <c r="L20" s="85">
        <v>4</v>
      </c>
      <c r="M20" s="85">
        <v>14</v>
      </c>
      <c r="N20" s="85">
        <v>8</v>
      </c>
      <c r="O20" s="85">
        <v>2.8</v>
      </c>
      <c r="Q20" s="48"/>
    </row>
    <row r="21" spans="2:17" ht="20.100000000000001" customHeight="1" x14ac:dyDescent="0.25">
      <c r="B21" s="8" t="s">
        <v>30</v>
      </c>
      <c r="C21" s="8"/>
      <c r="D21" s="8"/>
      <c r="E21" s="8"/>
      <c r="F21" s="2">
        <f t="shared" ref="F21:O21" si="2">F22+F40+F57+F64+F74+F79+F80</f>
        <v>28.1</v>
      </c>
      <c r="G21" s="2">
        <f t="shared" si="2"/>
        <v>11.799999999999999</v>
      </c>
      <c r="H21" s="2">
        <f t="shared" si="2"/>
        <v>88.4</v>
      </c>
      <c r="I21" s="2">
        <f t="shared" si="2"/>
        <v>572.20000000000005</v>
      </c>
      <c r="J21" s="2">
        <f t="shared" si="2"/>
        <v>1.35</v>
      </c>
      <c r="K21" s="2">
        <f t="shared" si="2"/>
        <v>53.86</v>
      </c>
      <c r="L21" s="2">
        <f t="shared" si="2"/>
        <v>12.82</v>
      </c>
      <c r="M21" s="2">
        <f t="shared" si="2"/>
        <v>129.11000000000001</v>
      </c>
      <c r="N21" s="2">
        <f t="shared" si="2"/>
        <v>122.04</v>
      </c>
      <c r="O21" s="2">
        <f t="shared" si="2"/>
        <v>6.58</v>
      </c>
      <c r="Q21" s="48"/>
    </row>
    <row r="22" spans="2:17" ht="79.5" customHeight="1" x14ac:dyDescent="0.25">
      <c r="B22" s="16" t="s">
        <v>343</v>
      </c>
      <c r="C22" s="17"/>
      <c r="D22" s="18"/>
      <c r="E22" s="8" t="s">
        <v>208</v>
      </c>
      <c r="F22" s="2">
        <v>4.8</v>
      </c>
      <c r="G22" s="2">
        <v>2.7</v>
      </c>
      <c r="H22" s="2">
        <v>10.3</v>
      </c>
      <c r="I22" s="3">
        <f>H22*4+G22*9+F22*4</f>
        <v>84.7</v>
      </c>
      <c r="J22" s="4">
        <v>0.08</v>
      </c>
      <c r="K22" s="4">
        <v>2.16</v>
      </c>
      <c r="L22" s="4">
        <v>7.7</v>
      </c>
      <c r="M22" s="4">
        <v>28.4</v>
      </c>
      <c r="N22" s="4">
        <v>23.54</v>
      </c>
      <c r="O22" s="4">
        <v>0.92</v>
      </c>
      <c r="P22" s="108"/>
      <c r="Q22" s="48"/>
    </row>
    <row r="23" spans="2:17" ht="29.25" customHeight="1" x14ac:dyDescent="0.25">
      <c r="B23" s="14" t="s">
        <v>55</v>
      </c>
      <c r="C23" s="11">
        <f>D23*100/75</f>
        <v>66.666666666666671</v>
      </c>
      <c r="D23" s="6">
        <v>50</v>
      </c>
      <c r="E23" s="8"/>
      <c r="F23" s="2"/>
      <c r="G23" s="2"/>
      <c r="H23" s="2"/>
      <c r="I23" s="3"/>
      <c r="J23" s="4"/>
      <c r="K23" s="4"/>
      <c r="L23" s="4"/>
      <c r="M23" s="4"/>
      <c r="N23" s="4"/>
      <c r="O23" s="4"/>
      <c r="Q23" s="48"/>
    </row>
    <row r="24" spans="2:17" ht="20.100000000000001" customHeight="1" x14ac:dyDescent="0.25">
      <c r="B24" s="14" t="s">
        <v>32</v>
      </c>
      <c r="C24" s="11">
        <f>D24*100/70</f>
        <v>71.428571428571431</v>
      </c>
      <c r="D24" s="6">
        <v>50</v>
      </c>
      <c r="E24" s="8"/>
      <c r="F24" s="2"/>
      <c r="G24" s="2"/>
      <c r="H24" s="2"/>
      <c r="I24" s="3"/>
      <c r="J24" s="4"/>
      <c r="K24" s="4"/>
      <c r="L24" s="4"/>
      <c r="M24" s="4"/>
      <c r="N24" s="4"/>
      <c r="O24" s="4"/>
      <c r="Q24" s="48"/>
    </row>
    <row r="25" spans="2:17" ht="20.100000000000001" customHeight="1" x14ac:dyDescent="0.25">
      <c r="B25" s="14" t="s">
        <v>33</v>
      </c>
      <c r="C25" s="10">
        <f>D25*100/65</f>
        <v>76.92307692307692</v>
      </c>
      <c r="D25" s="10">
        <v>50</v>
      </c>
      <c r="E25" s="8"/>
      <c r="F25" s="2"/>
      <c r="G25" s="2"/>
      <c r="H25" s="2"/>
      <c r="I25" s="3"/>
      <c r="J25" s="4"/>
      <c r="K25" s="4"/>
      <c r="L25" s="4"/>
      <c r="M25" s="4"/>
      <c r="N25" s="4"/>
      <c r="O25" s="4"/>
      <c r="Q25" s="48"/>
    </row>
    <row r="26" spans="2:17" ht="20.100000000000001" customHeight="1" x14ac:dyDescent="0.25">
      <c r="B26" s="14" t="s">
        <v>34</v>
      </c>
      <c r="C26" s="10">
        <f>D26*100/60</f>
        <v>83.333333333333329</v>
      </c>
      <c r="D26" s="10">
        <v>50</v>
      </c>
      <c r="E26" s="8"/>
      <c r="F26" s="2"/>
      <c r="G26" s="2"/>
      <c r="H26" s="2"/>
      <c r="I26" s="3"/>
      <c r="J26" s="4"/>
      <c r="K26" s="4"/>
      <c r="L26" s="4"/>
      <c r="M26" s="4"/>
      <c r="N26" s="4"/>
      <c r="O26" s="4"/>
      <c r="Q26" s="48"/>
    </row>
    <row r="27" spans="2:17" ht="20.100000000000001" customHeight="1" x14ac:dyDescent="0.25">
      <c r="B27" s="14" t="s">
        <v>372</v>
      </c>
      <c r="C27" s="10">
        <v>3</v>
      </c>
      <c r="D27" s="10">
        <v>3</v>
      </c>
      <c r="E27" s="8"/>
      <c r="F27" s="2"/>
      <c r="G27" s="2"/>
      <c r="H27" s="2"/>
      <c r="I27" s="3"/>
      <c r="J27" s="4"/>
      <c r="K27" s="4"/>
      <c r="L27" s="4"/>
      <c r="M27" s="4"/>
      <c r="N27" s="4"/>
      <c r="O27" s="4"/>
      <c r="P27" s="118"/>
      <c r="Q27" s="48"/>
    </row>
    <row r="28" spans="2:17" ht="27" customHeight="1" x14ac:dyDescent="0.25">
      <c r="B28" s="19" t="s">
        <v>35</v>
      </c>
      <c r="C28" s="6">
        <v>7.5</v>
      </c>
      <c r="D28" s="6">
        <v>6</v>
      </c>
      <c r="E28" s="8"/>
      <c r="F28" s="2"/>
      <c r="G28" s="2"/>
      <c r="H28" s="2"/>
      <c r="I28" s="3"/>
      <c r="J28" s="4"/>
      <c r="K28" s="4"/>
      <c r="L28" s="4"/>
      <c r="M28" s="4"/>
      <c r="N28" s="4"/>
      <c r="O28" s="4"/>
      <c r="Q28" s="48"/>
    </row>
    <row r="29" spans="2:17" ht="20.100000000000001" customHeight="1" x14ac:dyDescent="0.25">
      <c r="B29" s="14" t="s">
        <v>41</v>
      </c>
      <c r="C29" s="7">
        <f>D29*100/80</f>
        <v>7.5</v>
      </c>
      <c r="D29" s="6">
        <v>6</v>
      </c>
      <c r="E29" s="8"/>
      <c r="F29" s="2"/>
      <c r="G29" s="2"/>
      <c r="H29" s="2"/>
      <c r="I29" s="3"/>
      <c r="J29" s="4"/>
      <c r="K29" s="4"/>
      <c r="L29" s="4"/>
      <c r="M29" s="4"/>
      <c r="N29" s="4"/>
      <c r="O29" s="4"/>
      <c r="Q29" s="48"/>
    </row>
    <row r="30" spans="2:17" ht="20.100000000000001" customHeight="1" x14ac:dyDescent="0.25">
      <c r="B30" s="14" t="s">
        <v>36</v>
      </c>
      <c r="C30" s="7">
        <f>D30*100/75</f>
        <v>8</v>
      </c>
      <c r="D30" s="10">
        <v>6</v>
      </c>
      <c r="E30" s="8"/>
      <c r="F30" s="2"/>
      <c r="G30" s="2"/>
      <c r="H30" s="2"/>
      <c r="I30" s="3"/>
      <c r="J30" s="4"/>
      <c r="K30" s="4"/>
      <c r="L30" s="4"/>
      <c r="M30" s="4"/>
      <c r="N30" s="4"/>
      <c r="O30" s="4"/>
      <c r="Q30" s="48"/>
    </row>
    <row r="31" spans="2:17" ht="21.75" customHeight="1" x14ac:dyDescent="0.25">
      <c r="B31" s="14" t="s">
        <v>206</v>
      </c>
      <c r="C31" s="6">
        <v>0.5</v>
      </c>
      <c r="D31" s="6">
        <v>0.5</v>
      </c>
      <c r="E31" s="8"/>
      <c r="F31" s="2"/>
      <c r="G31" s="2"/>
      <c r="H31" s="2"/>
      <c r="I31" s="3"/>
      <c r="J31" s="4"/>
      <c r="K31" s="4"/>
      <c r="L31" s="4"/>
      <c r="M31" s="4"/>
      <c r="N31" s="4"/>
      <c r="O31" s="4"/>
      <c r="Q31" s="48"/>
    </row>
    <row r="32" spans="2:17" ht="20.100000000000001" customHeight="1" x14ac:dyDescent="0.25">
      <c r="B32" s="14" t="s">
        <v>20</v>
      </c>
      <c r="C32" s="6">
        <v>1.5</v>
      </c>
      <c r="D32" s="6">
        <v>1.5</v>
      </c>
      <c r="E32" s="8"/>
      <c r="F32" s="2"/>
      <c r="G32" s="2"/>
      <c r="H32" s="2"/>
      <c r="I32" s="3"/>
      <c r="J32" s="4"/>
      <c r="K32" s="4"/>
      <c r="L32" s="4"/>
      <c r="M32" s="4"/>
      <c r="N32" s="4"/>
      <c r="O32" s="4"/>
      <c r="Q32" s="48"/>
    </row>
    <row r="33" spans="2:30" ht="20.100000000000001" customHeight="1" x14ac:dyDescent="0.25">
      <c r="B33" s="14" t="s">
        <v>37</v>
      </c>
      <c r="C33" s="62">
        <v>105</v>
      </c>
      <c r="D33" s="10">
        <v>105</v>
      </c>
      <c r="E33" s="6"/>
      <c r="F33" s="7"/>
      <c r="G33" s="7"/>
      <c r="H33" s="7"/>
      <c r="I33" s="6"/>
      <c r="J33" s="12"/>
      <c r="K33" s="12"/>
      <c r="L33" s="12"/>
      <c r="M33" s="12"/>
      <c r="N33" s="12"/>
      <c r="O33" s="12"/>
      <c r="Q33" s="48"/>
    </row>
    <row r="34" spans="2:30" ht="20.100000000000001" customHeight="1" x14ac:dyDescent="0.25">
      <c r="B34" s="14" t="s">
        <v>108</v>
      </c>
      <c r="C34" s="7">
        <v>5</v>
      </c>
      <c r="D34" s="6">
        <v>5</v>
      </c>
      <c r="E34" s="6"/>
      <c r="F34" s="7"/>
      <c r="G34" s="7"/>
      <c r="H34" s="7"/>
      <c r="I34" s="6"/>
      <c r="J34" s="12"/>
      <c r="K34" s="12"/>
      <c r="L34" s="12"/>
      <c r="M34" s="12"/>
      <c r="N34" s="12"/>
      <c r="O34" s="12"/>
      <c r="Q34" s="48"/>
    </row>
    <row r="35" spans="2:30" ht="27.75" customHeight="1" x14ac:dyDescent="0.25">
      <c r="B35" s="14" t="s">
        <v>207</v>
      </c>
      <c r="C35" s="7"/>
      <c r="D35" s="6">
        <v>15</v>
      </c>
      <c r="E35" s="6"/>
      <c r="F35" s="7"/>
      <c r="G35" s="7"/>
      <c r="H35" s="7"/>
      <c r="I35" s="6"/>
      <c r="J35" s="12"/>
      <c r="K35" s="12"/>
      <c r="L35" s="12"/>
      <c r="M35" s="12"/>
      <c r="N35" s="12"/>
      <c r="O35" s="12"/>
      <c r="Q35" s="48"/>
    </row>
    <row r="36" spans="2:30" ht="20.100000000000001" customHeight="1" x14ac:dyDescent="0.25">
      <c r="B36" s="14" t="s">
        <v>31</v>
      </c>
      <c r="C36" s="7">
        <v>23</v>
      </c>
      <c r="D36" s="6">
        <v>17</v>
      </c>
      <c r="E36" s="6"/>
      <c r="F36" s="7"/>
      <c r="G36" s="7"/>
      <c r="H36" s="7"/>
      <c r="I36" s="6"/>
      <c r="J36" s="12"/>
      <c r="K36" s="12"/>
      <c r="L36" s="12"/>
      <c r="M36" s="12"/>
      <c r="N36" s="12"/>
      <c r="O36" s="12"/>
      <c r="Q36" s="48"/>
    </row>
    <row r="37" spans="2:30" ht="20.100000000000001" customHeight="1" x14ac:dyDescent="0.25">
      <c r="B37" s="14" t="s">
        <v>35</v>
      </c>
      <c r="C37" s="7">
        <v>1.8</v>
      </c>
      <c r="D37" s="6">
        <v>1.5</v>
      </c>
      <c r="E37" s="6"/>
      <c r="F37" s="7"/>
      <c r="G37" s="7"/>
      <c r="H37" s="7"/>
      <c r="I37" s="6"/>
      <c r="J37" s="12"/>
      <c r="K37" s="12"/>
      <c r="L37" s="12"/>
      <c r="M37" s="12"/>
      <c r="N37" s="12"/>
      <c r="O37" s="12"/>
      <c r="Q37" s="48"/>
    </row>
    <row r="38" spans="2:30" ht="20.100000000000001" customHeight="1" x14ac:dyDescent="0.25">
      <c r="B38" s="14" t="s">
        <v>48</v>
      </c>
      <c r="C38" s="7">
        <v>1.5</v>
      </c>
      <c r="D38" s="6">
        <v>1.5</v>
      </c>
      <c r="E38" s="6"/>
      <c r="F38" s="7"/>
      <c r="G38" s="7"/>
      <c r="H38" s="7"/>
      <c r="I38" s="6"/>
      <c r="J38" s="12"/>
      <c r="K38" s="12"/>
      <c r="L38" s="12"/>
      <c r="M38" s="12"/>
      <c r="N38" s="12"/>
      <c r="O38" s="12"/>
      <c r="Q38" s="48"/>
    </row>
    <row r="39" spans="2:30" ht="20.100000000000001" customHeight="1" x14ac:dyDescent="0.25">
      <c r="B39" s="14" t="s">
        <v>118</v>
      </c>
      <c r="C39" s="7">
        <v>1.4</v>
      </c>
      <c r="D39" s="6">
        <v>1.2</v>
      </c>
      <c r="E39" s="6"/>
      <c r="F39" s="7"/>
      <c r="G39" s="7"/>
      <c r="H39" s="7"/>
      <c r="I39" s="6"/>
      <c r="J39" s="12"/>
      <c r="K39" s="12"/>
      <c r="L39" s="12"/>
      <c r="M39" s="12"/>
      <c r="N39" s="12"/>
      <c r="O39" s="12"/>
      <c r="Q39" s="48"/>
    </row>
    <row r="40" spans="2:30" ht="67.5" customHeight="1" x14ac:dyDescent="0.25">
      <c r="B40" s="16" t="s">
        <v>396</v>
      </c>
      <c r="C40" s="17"/>
      <c r="D40" s="18"/>
      <c r="E40" s="8">
        <v>40</v>
      </c>
      <c r="F40" s="2">
        <v>0.6</v>
      </c>
      <c r="G40" s="2">
        <v>1.8</v>
      </c>
      <c r="H40" s="2">
        <v>4.3</v>
      </c>
      <c r="I40" s="3">
        <f>F40*4+G40*9+H40*4</f>
        <v>35.799999999999997</v>
      </c>
      <c r="J40" s="4">
        <v>0.01</v>
      </c>
      <c r="K40" s="4">
        <v>0</v>
      </c>
      <c r="L40" s="4">
        <v>2.52</v>
      </c>
      <c r="M40" s="4">
        <v>13.81</v>
      </c>
      <c r="N40" s="4">
        <v>7.3</v>
      </c>
      <c r="O40" s="1">
        <v>0.36</v>
      </c>
      <c r="P40" s="224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</row>
    <row r="41" spans="2:30" ht="24.75" customHeight="1" x14ac:dyDescent="0.25">
      <c r="B41" s="19" t="s">
        <v>299</v>
      </c>
      <c r="C41" s="7">
        <v>34</v>
      </c>
      <c r="D41" s="11">
        <v>27</v>
      </c>
      <c r="E41" s="6"/>
      <c r="F41" s="7"/>
      <c r="G41" s="7"/>
      <c r="H41" s="7"/>
      <c r="I41" s="6"/>
      <c r="J41" s="9"/>
      <c r="K41" s="9"/>
      <c r="L41" s="9"/>
      <c r="M41" s="9"/>
      <c r="N41" s="9"/>
      <c r="O41" s="9"/>
      <c r="Q41" s="48"/>
    </row>
    <row r="42" spans="2:30" ht="20.25" customHeight="1" x14ac:dyDescent="0.25">
      <c r="B42" s="19" t="s">
        <v>209</v>
      </c>
      <c r="C42" s="7"/>
      <c r="D42" s="11">
        <v>17</v>
      </c>
      <c r="E42" s="6"/>
      <c r="F42" s="7"/>
      <c r="G42" s="7"/>
      <c r="H42" s="7"/>
      <c r="I42" s="6"/>
      <c r="J42" s="9"/>
      <c r="K42" s="9"/>
      <c r="L42" s="9"/>
      <c r="M42" s="9"/>
      <c r="N42" s="9"/>
      <c r="O42" s="9"/>
      <c r="Q42" s="48"/>
    </row>
    <row r="43" spans="2:30" ht="21" customHeight="1" x14ac:dyDescent="0.25">
      <c r="B43" s="14" t="s">
        <v>41</v>
      </c>
      <c r="C43" s="7">
        <f>D43*100/80</f>
        <v>12.5</v>
      </c>
      <c r="D43" s="6">
        <v>10</v>
      </c>
      <c r="E43" s="6"/>
      <c r="F43" s="7"/>
      <c r="G43" s="7"/>
      <c r="H43" s="7"/>
      <c r="I43" s="6"/>
      <c r="J43" s="9"/>
      <c r="K43" s="9"/>
      <c r="L43" s="9"/>
      <c r="M43" s="9"/>
      <c r="N43" s="9"/>
      <c r="O43" s="9"/>
      <c r="Q43" s="48"/>
    </row>
    <row r="44" spans="2:30" ht="21" customHeight="1" x14ac:dyDescent="0.25">
      <c r="B44" s="14" t="s">
        <v>36</v>
      </c>
      <c r="C44" s="7">
        <f>D44*100/75</f>
        <v>13.333333333333334</v>
      </c>
      <c r="D44" s="10">
        <v>10</v>
      </c>
      <c r="E44" s="6"/>
      <c r="F44" s="7"/>
      <c r="G44" s="7"/>
      <c r="H44" s="7"/>
      <c r="I44" s="6"/>
      <c r="J44" s="9"/>
      <c r="K44" s="9"/>
      <c r="L44" s="9"/>
      <c r="M44" s="9"/>
      <c r="N44" s="9"/>
      <c r="O44" s="9"/>
      <c r="Q44" s="48"/>
    </row>
    <row r="45" spans="2:30" ht="20.25" customHeight="1" x14ac:dyDescent="0.25">
      <c r="B45" s="19" t="s">
        <v>47</v>
      </c>
      <c r="C45" s="7">
        <v>2</v>
      </c>
      <c r="D45" s="11">
        <v>2</v>
      </c>
      <c r="E45" s="6"/>
      <c r="F45" s="7"/>
      <c r="G45" s="7"/>
      <c r="H45" s="7"/>
      <c r="I45" s="6"/>
      <c r="J45" s="9"/>
      <c r="K45" s="9"/>
      <c r="L45" s="9"/>
      <c r="M45" s="9"/>
      <c r="N45" s="9"/>
      <c r="O45" s="9"/>
      <c r="Q45" s="48"/>
    </row>
    <row r="46" spans="2:30" ht="20.100000000000001" customHeight="1" x14ac:dyDescent="0.25">
      <c r="B46" s="14" t="s">
        <v>210</v>
      </c>
      <c r="C46" s="11">
        <v>10</v>
      </c>
      <c r="D46" s="11">
        <v>9</v>
      </c>
      <c r="E46" s="11"/>
      <c r="F46" s="7"/>
      <c r="G46" s="7"/>
      <c r="H46" s="7"/>
      <c r="I46" s="6"/>
      <c r="J46" s="9"/>
      <c r="K46" s="9"/>
      <c r="L46" s="9"/>
      <c r="M46" s="9"/>
      <c r="N46" s="9"/>
      <c r="O46" s="9"/>
      <c r="Q46" s="48"/>
    </row>
    <row r="47" spans="2:30" ht="20.100000000000001" customHeight="1" x14ac:dyDescent="0.25">
      <c r="B47" s="14" t="s">
        <v>40</v>
      </c>
      <c r="C47" s="11">
        <v>2</v>
      </c>
      <c r="D47" s="11">
        <v>2</v>
      </c>
      <c r="E47" s="11"/>
      <c r="F47" s="7"/>
      <c r="G47" s="7"/>
      <c r="H47" s="7"/>
      <c r="I47" s="6"/>
      <c r="J47" s="9"/>
      <c r="K47" s="9"/>
      <c r="L47" s="9"/>
      <c r="M47" s="9"/>
      <c r="N47" s="9"/>
      <c r="O47" s="9"/>
      <c r="Q47" s="48"/>
    </row>
    <row r="48" spans="2:30" ht="20.100000000000001" customHeight="1" x14ac:dyDescent="0.25">
      <c r="B48" s="221" t="s">
        <v>182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3"/>
      <c r="Q48" s="48"/>
    </row>
    <row r="49" spans="2:17" ht="70.5" customHeight="1" x14ac:dyDescent="0.25">
      <c r="B49" s="16" t="s">
        <v>375</v>
      </c>
      <c r="C49" s="63"/>
      <c r="D49" s="64"/>
      <c r="E49" s="8">
        <v>40</v>
      </c>
      <c r="F49" s="2">
        <v>0.6</v>
      </c>
      <c r="G49" s="2">
        <v>3</v>
      </c>
      <c r="H49" s="2">
        <v>2.2000000000000002</v>
      </c>
      <c r="I49" s="3">
        <f>F49*4+G49*9+H49*4</f>
        <v>38.200000000000003</v>
      </c>
      <c r="J49" s="4">
        <v>0.01</v>
      </c>
      <c r="K49" s="4">
        <v>0</v>
      </c>
      <c r="L49" s="4">
        <v>0.97</v>
      </c>
      <c r="M49" s="4">
        <v>10.130000000000001</v>
      </c>
      <c r="N49" s="4">
        <v>9.7100000000000009</v>
      </c>
      <c r="O49" s="1">
        <v>0.35</v>
      </c>
      <c r="Q49" s="48"/>
    </row>
    <row r="50" spans="2:17" ht="20.100000000000001" customHeight="1" x14ac:dyDescent="0.25">
      <c r="B50" s="14" t="s">
        <v>329</v>
      </c>
      <c r="C50" s="7"/>
      <c r="D50" s="11"/>
      <c r="E50" s="11"/>
      <c r="F50" s="7"/>
      <c r="G50" s="7"/>
      <c r="H50" s="7"/>
      <c r="I50" s="6"/>
      <c r="J50" s="9"/>
      <c r="K50" s="9"/>
      <c r="L50" s="9"/>
      <c r="M50" s="9"/>
      <c r="N50" s="9"/>
      <c r="O50" s="9"/>
      <c r="Q50" s="48"/>
    </row>
    <row r="51" spans="2:17" ht="20.100000000000001" customHeight="1" x14ac:dyDescent="0.25">
      <c r="B51" s="14" t="s">
        <v>36</v>
      </c>
      <c r="C51" s="7"/>
      <c r="D51" s="11"/>
      <c r="E51" s="11"/>
      <c r="F51" s="7"/>
      <c r="G51" s="7"/>
      <c r="H51" s="7"/>
      <c r="I51" s="6"/>
      <c r="J51" s="9"/>
      <c r="K51" s="9"/>
      <c r="L51" s="9"/>
      <c r="M51" s="9"/>
      <c r="N51" s="9"/>
      <c r="O51" s="9"/>
      <c r="Q51" s="48"/>
    </row>
    <row r="52" spans="2:17" ht="20.100000000000001" customHeight="1" x14ac:dyDescent="0.25">
      <c r="B52" s="153" t="s">
        <v>376</v>
      </c>
      <c r="C52" s="7"/>
      <c r="D52" s="11"/>
      <c r="E52" s="11"/>
      <c r="F52" s="7"/>
      <c r="G52" s="7"/>
      <c r="H52" s="7"/>
      <c r="I52" s="6"/>
      <c r="J52" s="9"/>
      <c r="K52" s="9"/>
      <c r="L52" s="9"/>
      <c r="M52" s="9"/>
      <c r="N52" s="9"/>
      <c r="O52" s="9"/>
      <c r="Q52" s="48"/>
    </row>
    <row r="53" spans="2:17" ht="20.100000000000001" customHeight="1" x14ac:dyDescent="0.25">
      <c r="B53" s="153" t="s">
        <v>35</v>
      </c>
      <c r="C53" s="7"/>
      <c r="D53" s="11"/>
      <c r="E53" s="11"/>
      <c r="F53" s="7"/>
      <c r="G53" s="7"/>
      <c r="H53" s="7"/>
      <c r="I53" s="6"/>
      <c r="J53" s="9"/>
      <c r="K53" s="9"/>
      <c r="L53" s="9"/>
      <c r="M53" s="9"/>
      <c r="N53" s="9"/>
      <c r="O53" s="9"/>
      <c r="Q53" s="48"/>
    </row>
    <row r="54" spans="2:17" ht="20.100000000000001" customHeight="1" x14ac:dyDescent="0.25">
      <c r="B54" s="153" t="s">
        <v>159</v>
      </c>
      <c r="C54" s="7"/>
      <c r="D54" s="11"/>
      <c r="E54" s="11"/>
      <c r="F54" s="7"/>
      <c r="G54" s="7"/>
      <c r="H54" s="7"/>
      <c r="I54" s="6"/>
      <c r="J54" s="9"/>
      <c r="K54" s="9"/>
      <c r="L54" s="9"/>
      <c r="M54" s="9"/>
      <c r="N54" s="9"/>
      <c r="O54" s="9"/>
      <c r="Q54" s="48"/>
    </row>
    <row r="55" spans="2:17" ht="27" customHeight="1" x14ac:dyDescent="0.25">
      <c r="B55" s="153" t="s">
        <v>377</v>
      </c>
      <c r="C55" s="7"/>
      <c r="D55" s="11"/>
      <c r="E55" s="11"/>
      <c r="F55" s="7"/>
      <c r="G55" s="7"/>
      <c r="H55" s="7"/>
      <c r="I55" s="6"/>
      <c r="J55" s="9"/>
      <c r="K55" s="9"/>
      <c r="L55" s="9"/>
      <c r="M55" s="9"/>
      <c r="N55" s="9"/>
      <c r="O55" s="9"/>
      <c r="Q55" s="48"/>
    </row>
    <row r="56" spans="2:17" ht="20.100000000000001" customHeight="1" x14ac:dyDescent="0.25">
      <c r="B56" s="153" t="s">
        <v>40</v>
      </c>
      <c r="C56" s="7"/>
      <c r="D56" s="11"/>
      <c r="E56" s="11"/>
      <c r="F56" s="7"/>
      <c r="G56" s="7"/>
      <c r="H56" s="7"/>
      <c r="I56" s="6"/>
      <c r="J56" s="9"/>
      <c r="K56" s="9"/>
      <c r="L56" s="9"/>
      <c r="M56" s="9"/>
      <c r="N56" s="9"/>
      <c r="O56" s="9"/>
      <c r="Q56" s="48"/>
    </row>
    <row r="57" spans="2:17" ht="63" customHeight="1" x14ac:dyDescent="0.25">
      <c r="B57" s="16" t="s">
        <v>213</v>
      </c>
      <c r="C57" s="71"/>
      <c r="D57" s="72"/>
      <c r="E57" s="8">
        <v>120</v>
      </c>
      <c r="F57" s="2">
        <v>2.8</v>
      </c>
      <c r="G57" s="2">
        <v>2.4</v>
      </c>
      <c r="H57" s="2">
        <v>12.3</v>
      </c>
      <c r="I57" s="3">
        <f>F57*4+G57*9+H57*4</f>
        <v>82</v>
      </c>
      <c r="J57" s="4">
        <v>0.1</v>
      </c>
      <c r="K57" s="4">
        <v>14.2</v>
      </c>
      <c r="L57" s="4">
        <v>1</v>
      </c>
      <c r="M57" s="4">
        <v>10.6</v>
      </c>
      <c r="N57" s="4">
        <v>23.8</v>
      </c>
      <c r="O57" s="4">
        <v>0.9</v>
      </c>
      <c r="Q57" s="48"/>
    </row>
    <row r="58" spans="2:17" ht="28.5" customHeight="1" x14ac:dyDescent="0.25">
      <c r="B58" s="14" t="s">
        <v>153</v>
      </c>
      <c r="C58" s="11">
        <f>D58*100/75</f>
        <v>173.33333333333334</v>
      </c>
      <c r="D58" s="6">
        <v>130</v>
      </c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Q58" s="48"/>
    </row>
    <row r="59" spans="2:17" ht="20.100000000000001" customHeight="1" x14ac:dyDescent="0.25">
      <c r="B59" s="14" t="s">
        <v>32</v>
      </c>
      <c r="C59" s="11">
        <f>D59*100/70</f>
        <v>185.71428571428572</v>
      </c>
      <c r="D59" s="6">
        <v>130</v>
      </c>
      <c r="E59" s="8"/>
      <c r="F59" s="2"/>
      <c r="G59" s="2"/>
      <c r="H59" s="2"/>
      <c r="I59" s="3"/>
      <c r="J59" s="4"/>
      <c r="K59" s="4"/>
      <c r="L59" s="4"/>
      <c r="M59" s="4"/>
      <c r="N59" s="4"/>
      <c r="O59" s="4"/>
      <c r="Q59" s="48"/>
    </row>
    <row r="60" spans="2:17" ht="20.100000000000001" customHeight="1" x14ac:dyDescent="0.25">
      <c r="B60" s="14" t="s">
        <v>33</v>
      </c>
      <c r="C60" s="10">
        <f>D60*100/65</f>
        <v>200</v>
      </c>
      <c r="D60" s="10">
        <v>130</v>
      </c>
      <c r="E60" s="8"/>
      <c r="F60" s="2"/>
      <c r="G60" s="2"/>
      <c r="H60" s="2"/>
      <c r="I60" s="3"/>
      <c r="J60" s="4"/>
      <c r="K60" s="4"/>
      <c r="L60" s="4"/>
      <c r="M60" s="4"/>
      <c r="N60" s="4"/>
      <c r="O60" s="4"/>
      <c r="Q60" s="48"/>
    </row>
    <row r="61" spans="2:17" ht="20.100000000000001" customHeight="1" x14ac:dyDescent="0.25">
      <c r="B61" s="14" t="s">
        <v>34</v>
      </c>
      <c r="C61" s="10">
        <f>D61*100/60</f>
        <v>216.66666666666666</v>
      </c>
      <c r="D61" s="10">
        <v>130</v>
      </c>
      <c r="E61" s="8"/>
      <c r="F61" s="2"/>
      <c r="G61" s="2"/>
      <c r="H61" s="2"/>
      <c r="I61" s="3"/>
      <c r="J61" s="4"/>
      <c r="K61" s="4"/>
      <c r="L61" s="4"/>
      <c r="M61" s="4"/>
      <c r="N61" s="4"/>
      <c r="O61" s="4"/>
      <c r="Q61" s="48"/>
    </row>
    <row r="62" spans="2:17" ht="20.100000000000001" customHeight="1" x14ac:dyDescent="0.25">
      <c r="B62" s="5" t="s">
        <v>211</v>
      </c>
      <c r="C62" s="6"/>
      <c r="D62" s="6">
        <v>130</v>
      </c>
      <c r="E62" s="8"/>
      <c r="F62" s="2"/>
      <c r="G62" s="2"/>
      <c r="H62" s="2"/>
      <c r="I62" s="3"/>
      <c r="J62" s="4"/>
      <c r="K62" s="4"/>
      <c r="L62" s="4"/>
      <c r="M62" s="4"/>
      <c r="N62" s="4"/>
      <c r="O62" s="4"/>
      <c r="Q62" s="48"/>
    </row>
    <row r="63" spans="2:17" ht="20.100000000000001" customHeight="1" x14ac:dyDescent="0.25">
      <c r="B63" s="5" t="s">
        <v>212</v>
      </c>
      <c r="C63" s="6">
        <v>3</v>
      </c>
      <c r="D63" s="6">
        <v>3</v>
      </c>
      <c r="E63" s="8"/>
      <c r="F63" s="2"/>
      <c r="G63" s="2"/>
      <c r="H63" s="2"/>
      <c r="I63" s="3"/>
      <c r="J63" s="4"/>
      <c r="K63" s="4"/>
      <c r="L63" s="4"/>
      <c r="M63" s="4"/>
      <c r="N63" s="4"/>
      <c r="O63" s="4"/>
      <c r="Q63" s="48"/>
    </row>
    <row r="64" spans="2:17" ht="59.25" customHeight="1" x14ac:dyDescent="0.25">
      <c r="B64" s="125" t="s">
        <v>364</v>
      </c>
      <c r="C64" s="125"/>
      <c r="D64" s="125"/>
      <c r="E64" s="8">
        <v>60</v>
      </c>
      <c r="F64" s="2">
        <v>11.5</v>
      </c>
      <c r="G64" s="2">
        <v>3.8</v>
      </c>
      <c r="H64" s="2">
        <v>1.3</v>
      </c>
      <c r="I64" s="3">
        <f>F64*4+G64*9+H64*4</f>
        <v>85.399999999999991</v>
      </c>
      <c r="J64" s="4">
        <v>0.1</v>
      </c>
      <c r="K64" s="4">
        <v>37.5</v>
      </c>
      <c r="L64" s="4">
        <v>0.2</v>
      </c>
      <c r="M64" s="4">
        <v>45.4</v>
      </c>
      <c r="N64" s="4">
        <v>24.1</v>
      </c>
      <c r="O64" s="4">
        <v>0.1</v>
      </c>
      <c r="Q64" s="48"/>
    </row>
    <row r="65" spans="2:17" ht="20.100000000000001" customHeight="1" x14ac:dyDescent="0.25">
      <c r="B65" s="5" t="s">
        <v>164</v>
      </c>
      <c r="C65" s="11">
        <v>80</v>
      </c>
      <c r="D65" s="11">
        <v>65</v>
      </c>
      <c r="E65" s="8"/>
      <c r="F65" s="2"/>
      <c r="G65" s="2"/>
      <c r="H65" s="2"/>
      <c r="I65" s="3"/>
      <c r="J65" s="4"/>
      <c r="K65" s="4"/>
      <c r="L65" s="4"/>
      <c r="M65" s="4"/>
      <c r="N65" s="4"/>
      <c r="O65" s="4"/>
      <c r="Q65" s="48"/>
    </row>
    <row r="66" spans="2:17" ht="20.100000000000001" customHeight="1" x14ac:dyDescent="0.25">
      <c r="B66" s="5" t="s">
        <v>44</v>
      </c>
      <c r="C66" s="11">
        <v>3</v>
      </c>
      <c r="D66" s="11">
        <v>3</v>
      </c>
      <c r="E66" s="8"/>
      <c r="F66" s="2"/>
      <c r="G66" s="2"/>
      <c r="H66" s="2"/>
      <c r="I66" s="3"/>
      <c r="J66" s="4"/>
      <c r="K66" s="4"/>
      <c r="L66" s="4"/>
      <c r="M66" s="4"/>
      <c r="N66" s="4"/>
      <c r="O66" s="4"/>
      <c r="Q66" s="48"/>
    </row>
    <row r="67" spans="2:17" ht="20.100000000000001" customHeight="1" x14ac:dyDescent="0.25">
      <c r="B67" s="5" t="s">
        <v>40</v>
      </c>
      <c r="C67" s="11">
        <v>2</v>
      </c>
      <c r="D67" s="11">
        <v>2</v>
      </c>
      <c r="E67" s="8"/>
      <c r="F67" s="2"/>
      <c r="G67" s="2"/>
      <c r="H67" s="2"/>
      <c r="I67" s="3"/>
      <c r="J67" s="4"/>
      <c r="K67" s="4"/>
      <c r="L67" s="4"/>
      <c r="M67" s="4"/>
      <c r="N67" s="4"/>
      <c r="O67" s="4"/>
      <c r="Q67" s="48"/>
    </row>
    <row r="68" spans="2:17" ht="20.100000000000001" customHeight="1" x14ac:dyDescent="0.25">
      <c r="B68" s="5" t="s">
        <v>214</v>
      </c>
      <c r="C68" s="11"/>
      <c r="D68" s="11">
        <v>12</v>
      </c>
      <c r="E68" s="7"/>
      <c r="F68" s="7"/>
      <c r="G68" s="7"/>
      <c r="H68" s="7"/>
      <c r="I68" s="6"/>
      <c r="J68" s="12"/>
      <c r="K68" s="12"/>
      <c r="L68" s="12"/>
      <c r="M68" s="12"/>
      <c r="N68" s="12"/>
      <c r="O68" s="12"/>
      <c r="Q68" s="48"/>
    </row>
    <row r="69" spans="2:17" ht="20.100000000000001" customHeight="1" x14ac:dyDescent="0.25">
      <c r="B69" s="5" t="s">
        <v>215</v>
      </c>
      <c r="C69" s="11"/>
      <c r="D69" s="11">
        <v>12</v>
      </c>
      <c r="E69" s="7"/>
      <c r="F69" s="7"/>
      <c r="G69" s="7"/>
      <c r="H69" s="7"/>
      <c r="I69" s="6"/>
      <c r="J69" s="12"/>
      <c r="K69" s="12"/>
      <c r="L69" s="12"/>
      <c r="M69" s="12"/>
      <c r="N69" s="12"/>
      <c r="O69" s="12"/>
      <c r="Q69" s="48"/>
    </row>
    <row r="70" spans="2:17" ht="20.100000000000001" customHeight="1" x14ac:dyDescent="0.25">
      <c r="B70" s="5" t="s">
        <v>48</v>
      </c>
      <c r="C70" s="6">
        <v>8.4</v>
      </c>
      <c r="D70" s="6">
        <v>8.4</v>
      </c>
      <c r="E70" s="7"/>
      <c r="F70" s="7"/>
      <c r="G70" s="2"/>
      <c r="H70" s="2"/>
      <c r="I70" s="8"/>
      <c r="J70" s="12"/>
      <c r="K70" s="12"/>
      <c r="L70" s="12"/>
      <c r="M70" s="12"/>
      <c r="N70" s="12"/>
      <c r="O70" s="12"/>
      <c r="Q70" s="48"/>
    </row>
    <row r="71" spans="2:17" ht="20.100000000000001" customHeight="1" x14ac:dyDescent="0.25">
      <c r="B71" s="5" t="s">
        <v>216</v>
      </c>
      <c r="C71" s="6">
        <v>1.8</v>
      </c>
      <c r="D71" s="6">
        <v>1.8</v>
      </c>
      <c r="E71" s="7"/>
      <c r="F71" s="7"/>
      <c r="G71" s="2"/>
      <c r="H71" s="2"/>
      <c r="I71" s="8"/>
      <c r="J71" s="12"/>
      <c r="K71" s="12"/>
      <c r="L71" s="12"/>
      <c r="M71" s="12"/>
      <c r="N71" s="12"/>
      <c r="O71" s="12"/>
      <c r="Q71" s="48"/>
    </row>
    <row r="72" spans="2:17" ht="20.100000000000001" customHeight="1" x14ac:dyDescent="0.25">
      <c r="B72" s="5" t="s">
        <v>44</v>
      </c>
      <c r="C72" s="6">
        <v>0.6</v>
      </c>
      <c r="D72" s="6">
        <v>0.6</v>
      </c>
      <c r="E72" s="7"/>
      <c r="F72" s="7"/>
      <c r="G72" s="7"/>
      <c r="H72" s="7"/>
      <c r="I72" s="6"/>
      <c r="J72" s="12"/>
      <c r="K72" s="12"/>
      <c r="L72" s="12"/>
      <c r="M72" s="12"/>
      <c r="N72" s="12"/>
      <c r="O72" s="12"/>
      <c r="Q72" s="48"/>
    </row>
    <row r="73" spans="2:17" ht="20.100000000000001" customHeight="1" x14ac:dyDescent="0.25">
      <c r="B73" s="5" t="s">
        <v>20</v>
      </c>
      <c r="C73" s="6">
        <v>0.6</v>
      </c>
      <c r="D73" s="6">
        <v>0.6</v>
      </c>
      <c r="E73" s="7"/>
      <c r="F73" s="7"/>
      <c r="G73" s="7"/>
      <c r="H73" s="7"/>
      <c r="I73" s="6"/>
      <c r="J73" s="12"/>
      <c r="K73" s="12"/>
      <c r="L73" s="12"/>
      <c r="M73" s="12"/>
      <c r="N73" s="12"/>
      <c r="O73" s="12"/>
      <c r="Q73" s="48"/>
    </row>
    <row r="74" spans="2:17" ht="63.75" customHeight="1" x14ac:dyDescent="0.25">
      <c r="B74" s="16" t="s">
        <v>218</v>
      </c>
      <c r="C74" s="17"/>
      <c r="D74" s="18"/>
      <c r="E74" s="8">
        <v>150</v>
      </c>
      <c r="F74" s="4">
        <v>0.1</v>
      </c>
      <c r="G74" s="4">
        <v>0.1</v>
      </c>
      <c r="H74" s="4">
        <v>14.2</v>
      </c>
      <c r="I74" s="3">
        <f>F74*4+G74*9+H74*4</f>
        <v>58.099999999999994</v>
      </c>
      <c r="J74" s="4">
        <v>0.01</v>
      </c>
      <c r="K74" s="4">
        <v>0</v>
      </c>
      <c r="L74" s="4">
        <v>1.4</v>
      </c>
      <c r="M74" s="4">
        <v>5.4</v>
      </c>
      <c r="N74" s="4">
        <v>2.8</v>
      </c>
      <c r="O74" s="4">
        <v>0.7</v>
      </c>
      <c r="Q74" s="48"/>
    </row>
    <row r="75" spans="2:17" ht="20.100000000000001" customHeight="1" x14ac:dyDescent="0.25">
      <c r="B75" s="14" t="s">
        <v>210</v>
      </c>
      <c r="C75" s="6">
        <v>20.399999999999999</v>
      </c>
      <c r="D75" s="6">
        <v>18</v>
      </c>
      <c r="E75" s="8"/>
      <c r="F75" s="2"/>
      <c r="G75" s="2"/>
      <c r="H75" s="2"/>
      <c r="I75" s="2"/>
      <c r="J75" s="2"/>
      <c r="K75" s="2"/>
      <c r="L75" s="2"/>
      <c r="M75" s="2"/>
      <c r="N75" s="2"/>
      <c r="O75" s="2"/>
      <c r="Q75" s="48"/>
    </row>
    <row r="76" spans="2:17" ht="20.100000000000001" customHeight="1" x14ac:dyDescent="0.25">
      <c r="B76" s="14" t="s">
        <v>217</v>
      </c>
      <c r="C76" s="6">
        <v>19.8</v>
      </c>
      <c r="D76" s="6">
        <v>18</v>
      </c>
      <c r="E76" s="8"/>
      <c r="F76" s="2"/>
      <c r="G76" s="2"/>
      <c r="H76" s="2"/>
      <c r="I76" s="8"/>
      <c r="J76" s="12"/>
      <c r="K76" s="12"/>
      <c r="L76" s="12"/>
      <c r="M76" s="12"/>
      <c r="N76" s="12"/>
      <c r="O76" s="12"/>
      <c r="Q76" s="48"/>
    </row>
    <row r="77" spans="2:17" ht="20.100000000000001" customHeight="1" x14ac:dyDescent="0.25">
      <c r="B77" s="14" t="s">
        <v>48</v>
      </c>
      <c r="C77" s="6">
        <v>155</v>
      </c>
      <c r="D77" s="6">
        <v>155</v>
      </c>
      <c r="E77" s="8"/>
      <c r="F77" s="2"/>
      <c r="G77" s="2"/>
      <c r="H77" s="2"/>
      <c r="I77" s="8"/>
      <c r="J77" s="12"/>
      <c r="K77" s="12"/>
      <c r="L77" s="12"/>
      <c r="M77" s="12"/>
      <c r="N77" s="12"/>
      <c r="O77" s="12"/>
      <c r="Q77" s="48"/>
    </row>
    <row r="78" spans="2:17" ht="20.100000000000001" customHeight="1" x14ac:dyDescent="0.25">
      <c r="B78" s="14" t="s">
        <v>47</v>
      </c>
      <c r="C78" s="11">
        <v>5</v>
      </c>
      <c r="D78" s="6">
        <v>5</v>
      </c>
      <c r="E78" s="8"/>
      <c r="F78" s="2"/>
      <c r="G78" s="2"/>
      <c r="H78" s="2"/>
      <c r="I78" s="2"/>
      <c r="J78" s="2"/>
      <c r="K78" s="2"/>
      <c r="L78" s="2"/>
      <c r="M78" s="2"/>
      <c r="N78" s="2"/>
      <c r="O78" s="2"/>
      <c r="Q78" s="48"/>
    </row>
    <row r="79" spans="2:17" ht="20.100000000000001" customHeight="1" x14ac:dyDescent="0.25">
      <c r="B79" s="20" t="s">
        <v>21</v>
      </c>
      <c r="C79" s="6">
        <v>50</v>
      </c>
      <c r="D79" s="6">
        <v>50</v>
      </c>
      <c r="E79" s="8">
        <v>50</v>
      </c>
      <c r="F79" s="2">
        <v>4.05</v>
      </c>
      <c r="G79" s="2">
        <v>0.5</v>
      </c>
      <c r="H79" s="2">
        <v>24.5</v>
      </c>
      <c r="I79" s="3">
        <f>F79*4+G79*9+H79*4</f>
        <v>118.7</v>
      </c>
      <c r="J79" s="4">
        <v>1</v>
      </c>
      <c r="K79" s="4">
        <v>0</v>
      </c>
      <c r="L79" s="4">
        <v>0</v>
      </c>
      <c r="M79" s="4">
        <v>16.5</v>
      </c>
      <c r="N79" s="4">
        <v>31</v>
      </c>
      <c r="O79" s="4">
        <v>2.1</v>
      </c>
      <c r="Q79" s="48"/>
    </row>
    <row r="80" spans="2:17" ht="20.100000000000001" customHeight="1" x14ac:dyDescent="0.25">
      <c r="B80" s="20" t="s">
        <v>49</v>
      </c>
      <c r="C80" s="6">
        <v>50</v>
      </c>
      <c r="D80" s="6">
        <v>50</v>
      </c>
      <c r="E80" s="8">
        <v>50</v>
      </c>
      <c r="F80" s="2">
        <v>4.25</v>
      </c>
      <c r="G80" s="2">
        <v>0.5</v>
      </c>
      <c r="H80" s="2">
        <v>21.5</v>
      </c>
      <c r="I80" s="3">
        <f>F80*4+G80*9+H80*4</f>
        <v>107.5</v>
      </c>
      <c r="J80" s="4">
        <v>0.05</v>
      </c>
      <c r="K80" s="4">
        <v>0</v>
      </c>
      <c r="L80" s="4">
        <v>0</v>
      </c>
      <c r="M80" s="4">
        <v>9</v>
      </c>
      <c r="N80" s="4">
        <v>9.5</v>
      </c>
      <c r="O80" s="4">
        <v>1.5</v>
      </c>
      <c r="Q80" s="48"/>
    </row>
    <row r="81" spans="2:17" ht="20.100000000000001" customHeight="1" x14ac:dyDescent="0.25">
      <c r="B81" s="28" t="s">
        <v>51</v>
      </c>
      <c r="C81" s="29"/>
      <c r="D81" s="29"/>
      <c r="E81" s="27"/>
      <c r="F81" s="2">
        <f t="shared" ref="F81:O81" si="3">F82+F88+F96+F100</f>
        <v>13.399999999999999</v>
      </c>
      <c r="G81" s="2">
        <f t="shared" si="3"/>
        <v>10.799999999999999</v>
      </c>
      <c r="H81" s="2">
        <f t="shared" si="3"/>
        <v>83.9</v>
      </c>
      <c r="I81" s="2">
        <f t="shared" si="3"/>
        <v>486.4</v>
      </c>
      <c r="J81" s="2">
        <f t="shared" si="3"/>
        <v>0.46200000000000002</v>
      </c>
      <c r="K81" s="2">
        <f t="shared" si="3"/>
        <v>9.8199999999999985</v>
      </c>
      <c r="L81" s="2">
        <f t="shared" si="3"/>
        <v>74.81</v>
      </c>
      <c r="M81" s="2">
        <f t="shared" si="3"/>
        <v>113.99</v>
      </c>
      <c r="N81" s="2">
        <f t="shared" si="3"/>
        <v>20.52</v>
      </c>
      <c r="O81" s="2">
        <f t="shared" si="3"/>
        <v>1.31</v>
      </c>
      <c r="Q81" s="48"/>
    </row>
    <row r="82" spans="2:17" ht="74.25" customHeight="1" x14ac:dyDescent="0.25">
      <c r="B82" s="181" t="s">
        <v>219</v>
      </c>
      <c r="C82" s="182"/>
      <c r="D82" s="183"/>
      <c r="E82" s="8">
        <v>150</v>
      </c>
      <c r="F82" s="4">
        <v>6.6</v>
      </c>
      <c r="G82" s="2">
        <v>5.9</v>
      </c>
      <c r="H82" s="2">
        <v>15.5</v>
      </c>
      <c r="I82" s="3">
        <f>F82*4+G82*9+H82*4</f>
        <v>141.5</v>
      </c>
      <c r="J82" s="4">
        <v>0.4</v>
      </c>
      <c r="K82" s="4">
        <v>0.04</v>
      </c>
      <c r="L82" s="4">
        <v>0</v>
      </c>
      <c r="M82" s="4">
        <v>81.3</v>
      </c>
      <c r="N82" s="4">
        <v>4.7</v>
      </c>
      <c r="O82" s="4">
        <v>0.2</v>
      </c>
      <c r="Q82" s="48"/>
    </row>
    <row r="83" spans="2:17" ht="20.100000000000001" customHeight="1" x14ac:dyDescent="0.25">
      <c r="B83" s="5" t="s">
        <v>22</v>
      </c>
      <c r="C83" s="6">
        <v>138</v>
      </c>
      <c r="D83" s="6">
        <v>138</v>
      </c>
      <c r="E83" s="8"/>
      <c r="F83" s="2"/>
      <c r="G83" s="2"/>
      <c r="H83" s="2"/>
      <c r="I83" s="2"/>
      <c r="J83" s="2"/>
      <c r="K83" s="2"/>
      <c r="L83" s="2"/>
      <c r="M83" s="2"/>
      <c r="N83" s="2"/>
      <c r="O83" s="2"/>
      <c r="Q83" s="48"/>
    </row>
    <row r="84" spans="2:17" ht="20.100000000000001" customHeight="1" x14ac:dyDescent="0.25">
      <c r="B84" s="5" t="s">
        <v>23</v>
      </c>
      <c r="C84" s="10">
        <v>9</v>
      </c>
      <c r="D84" s="10">
        <v>9</v>
      </c>
      <c r="E84" s="8"/>
      <c r="F84" s="2"/>
      <c r="G84" s="7"/>
      <c r="H84" s="7"/>
      <c r="I84" s="6"/>
      <c r="J84" s="9"/>
      <c r="K84" s="9"/>
      <c r="L84" s="9"/>
      <c r="M84" s="9"/>
      <c r="N84" s="9"/>
      <c r="O84" s="9"/>
      <c r="Q84" s="48"/>
    </row>
    <row r="85" spans="2:17" ht="20.100000000000001" customHeight="1" x14ac:dyDescent="0.25">
      <c r="B85" s="5" t="s">
        <v>220</v>
      </c>
      <c r="C85" s="6">
        <v>12</v>
      </c>
      <c r="D85" s="6">
        <v>12</v>
      </c>
      <c r="E85" s="8"/>
      <c r="F85" s="2"/>
      <c r="G85" s="7"/>
      <c r="H85" s="7"/>
      <c r="I85" s="6"/>
      <c r="J85" s="9"/>
      <c r="K85" s="9"/>
      <c r="L85" s="9"/>
      <c r="M85" s="9"/>
      <c r="N85" s="9"/>
      <c r="O85" s="9"/>
      <c r="Q85" s="48"/>
    </row>
    <row r="86" spans="2:17" ht="20.100000000000001" customHeight="1" x14ac:dyDescent="0.25">
      <c r="B86" s="5" t="s">
        <v>25</v>
      </c>
      <c r="C86" s="6">
        <v>2.25</v>
      </c>
      <c r="D86" s="6">
        <v>2.25</v>
      </c>
      <c r="E86" s="8"/>
      <c r="F86" s="2"/>
      <c r="G86" s="7"/>
      <c r="H86" s="7"/>
      <c r="I86" s="6"/>
      <c r="J86" s="9"/>
      <c r="K86" s="9"/>
      <c r="L86" s="9"/>
      <c r="M86" s="9"/>
      <c r="N86" s="9"/>
      <c r="O86" s="9"/>
      <c r="Q86" s="48"/>
    </row>
    <row r="87" spans="2:17" ht="20.100000000000001" customHeight="1" x14ac:dyDescent="0.25">
      <c r="B87" s="5" t="s">
        <v>24</v>
      </c>
      <c r="C87" s="6">
        <v>2.25</v>
      </c>
      <c r="D87" s="6">
        <v>2.25</v>
      </c>
      <c r="E87" s="8"/>
      <c r="F87" s="2"/>
      <c r="G87" s="7"/>
      <c r="H87" s="7"/>
      <c r="I87" s="6"/>
      <c r="J87" s="9"/>
      <c r="K87" s="9"/>
      <c r="L87" s="9"/>
      <c r="M87" s="9"/>
      <c r="N87" s="9"/>
      <c r="O87" s="9"/>
      <c r="Q87" s="48"/>
    </row>
    <row r="88" spans="2:17" ht="59.25" customHeight="1" x14ac:dyDescent="0.25">
      <c r="B88" s="181" t="s">
        <v>221</v>
      </c>
      <c r="C88" s="182"/>
      <c r="D88" s="183"/>
      <c r="E88" s="8">
        <v>60</v>
      </c>
      <c r="F88" s="4">
        <v>5.8</v>
      </c>
      <c r="G88" s="2">
        <v>4.5999999999999996</v>
      </c>
      <c r="H88" s="2">
        <v>31.2</v>
      </c>
      <c r="I88" s="3">
        <f>F88*4+G88*9+H88*4</f>
        <v>189.39999999999998</v>
      </c>
      <c r="J88" s="4">
        <v>0.04</v>
      </c>
      <c r="K88" s="4">
        <v>9.68</v>
      </c>
      <c r="L88" s="4">
        <v>0.01</v>
      </c>
      <c r="M88" s="4">
        <v>12.69</v>
      </c>
      <c r="N88" s="4">
        <v>6.12</v>
      </c>
      <c r="O88" s="4">
        <v>0.46</v>
      </c>
      <c r="Q88" s="48"/>
    </row>
    <row r="89" spans="2:17" ht="20.100000000000001" customHeight="1" x14ac:dyDescent="0.25">
      <c r="B89" s="5" t="s">
        <v>44</v>
      </c>
      <c r="C89" s="6">
        <v>42</v>
      </c>
      <c r="D89" s="6">
        <v>42</v>
      </c>
      <c r="E89" s="8"/>
      <c r="F89" s="2"/>
      <c r="G89" s="2"/>
      <c r="H89" s="2"/>
      <c r="I89" s="2"/>
      <c r="J89" s="9"/>
      <c r="K89" s="9"/>
      <c r="L89" s="9"/>
      <c r="M89" s="9"/>
      <c r="N89" s="9"/>
      <c r="O89" s="9"/>
      <c r="Q89" s="48"/>
    </row>
    <row r="90" spans="2:17" ht="20.100000000000001" customHeight="1" x14ac:dyDescent="0.25">
      <c r="B90" s="5" t="s">
        <v>397</v>
      </c>
      <c r="C90" s="6">
        <v>1.8</v>
      </c>
      <c r="D90" s="6">
        <v>1.8</v>
      </c>
      <c r="E90" s="8"/>
      <c r="F90" s="2"/>
      <c r="G90" s="7"/>
      <c r="H90" s="7"/>
      <c r="I90" s="6"/>
      <c r="J90" s="9"/>
      <c r="K90" s="9"/>
      <c r="L90" s="9"/>
      <c r="M90" s="9"/>
      <c r="N90" s="9"/>
      <c r="O90" s="9"/>
      <c r="Q90" s="48"/>
    </row>
    <row r="91" spans="2:17" ht="20.100000000000001" customHeight="1" x14ac:dyDescent="0.25">
      <c r="B91" s="5" t="s">
        <v>47</v>
      </c>
      <c r="C91" s="6">
        <v>4</v>
      </c>
      <c r="D91" s="6">
        <v>4</v>
      </c>
      <c r="E91" s="8"/>
      <c r="F91" s="2"/>
      <c r="G91" s="7"/>
      <c r="H91" s="7"/>
      <c r="I91" s="6"/>
      <c r="J91" s="9"/>
      <c r="K91" s="9"/>
      <c r="L91" s="9"/>
      <c r="M91" s="9"/>
      <c r="N91" s="9"/>
      <c r="O91" s="9"/>
      <c r="Q91" s="48"/>
    </row>
    <row r="92" spans="2:17" ht="20.100000000000001" customHeight="1" x14ac:dyDescent="0.25">
      <c r="B92" s="5" t="s">
        <v>20</v>
      </c>
      <c r="C92" s="6">
        <v>4</v>
      </c>
      <c r="D92" s="6">
        <v>4</v>
      </c>
      <c r="E92" s="8"/>
      <c r="F92" s="2"/>
      <c r="G92" s="7"/>
      <c r="H92" s="7"/>
      <c r="I92" s="6"/>
      <c r="J92" s="9"/>
      <c r="K92" s="9"/>
      <c r="L92" s="9"/>
      <c r="M92" s="9"/>
      <c r="N92" s="9"/>
      <c r="O92" s="9"/>
      <c r="Q92" s="48"/>
    </row>
    <row r="93" spans="2:17" ht="20.100000000000001" customHeight="1" x14ac:dyDescent="0.25">
      <c r="B93" s="5" t="s">
        <v>121</v>
      </c>
      <c r="C93" s="6">
        <v>1.5</v>
      </c>
      <c r="D93" s="6">
        <v>1.3</v>
      </c>
      <c r="E93" s="8"/>
      <c r="F93" s="2"/>
      <c r="G93" s="7"/>
      <c r="H93" s="7"/>
      <c r="I93" s="6"/>
      <c r="J93" s="9"/>
      <c r="K93" s="9"/>
      <c r="L93" s="9"/>
      <c r="M93" s="9"/>
      <c r="N93" s="9"/>
      <c r="O93" s="9"/>
      <c r="Q93" s="48"/>
    </row>
    <row r="94" spans="2:17" ht="20.100000000000001" customHeight="1" x14ac:dyDescent="0.25">
      <c r="B94" s="5" t="s">
        <v>112</v>
      </c>
      <c r="C94" s="6">
        <v>4</v>
      </c>
      <c r="D94" s="6">
        <v>4</v>
      </c>
      <c r="E94" s="8"/>
      <c r="F94" s="2"/>
      <c r="G94" s="7"/>
      <c r="H94" s="7"/>
      <c r="I94" s="6"/>
      <c r="J94" s="9"/>
      <c r="K94" s="9"/>
      <c r="L94" s="9"/>
      <c r="M94" s="9"/>
      <c r="N94" s="9"/>
      <c r="O94" s="9"/>
      <c r="Q94" s="48"/>
    </row>
    <row r="95" spans="2:17" ht="20.100000000000001" customHeight="1" x14ac:dyDescent="0.25">
      <c r="B95" s="14" t="s">
        <v>48</v>
      </c>
      <c r="C95" s="7">
        <v>17</v>
      </c>
      <c r="D95" s="6">
        <v>17</v>
      </c>
      <c r="E95" s="8"/>
      <c r="F95" s="22"/>
      <c r="G95" s="23"/>
      <c r="H95" s="23"/>
      <c r="I95" s="24"/>
      <c r="J95" s="4"/>
      <c r="K95" s="4"/>
      <c r="L95" s="4"/>
      <c r="M95" s="4"/>
      <c r="N95" s="4"/>
      <c r="O95" s="4"/>
      <c r="Q95" s="48"/>
    </row>
    <row r="96" spans="2:17" ht="62.25" customHeight="1" x14ac:dyDescent="0.25">
      <c r="B96" s="20" t="s">
        <v>119</v>
      </c>
      <c r="C96" s="20"/>
      <c r="D96" s="20"/>
      <c r="E96" s="8">
        <v>180</v>
      </c>
      <c r="F96" s="2">
        <v>0.6</v>
      </c>
      <c r="G96" s="2">
        <v>0.2</v>
      </c>
      <c r="H96" s="2">
        <v>24.2</v>
      </c>
      <c r="I96" s="3">
        <f>F96*4+G96*9+H96*4</f>
        <v>101</v>
      </c>
      <c r="J96" s="4">
        <v>0.01</v>
      </c>
      <c r="K96" s="4">
        <v>0</v>
      </c>
      <c r="L96" s="4">
        <v>72</v>
      </c>
      <c r="M96" s="4">
        <v>10</v>
      </c>
      <c r="N96" s="4">
        <v>2.7</v>
      </c>
      <c r="O96" s="4">
        <v>0.5</v>
      </c>
      <c r="Q96" s="48"/>
    </row>
    <row r="97" spans="2:17" ht="20.100000000000001" customHeight="1" x14ac:dyDescent="0.25">
      <c r="B97" s="5" t="s">
        <v>120</v>
      </c>
      <c r="C97" s="6">
        <v>14.4</v>
      </c>
      <c r="D97" s="6">
        <v>14.4</v>
      </c>
      <c r="E97" s="6"/>
      <c r="F97" s="7"/>
      <c r="G97" s="7"/>
      <c r="H97" s="7"/>
      <c r="I97" s="7"/>
      <c r="J97" s="7"/>
      <c r="K97" s="7"/>
      <c r="L97" s="7"/>
      <c r="M97" s="7"/>
      <c r="N97" s="7"/>
      <c r="O97" s="7"/>
      <c r="Q97" s="48"/>
    </row>
    <row r="98" spans="2:17" ht="20.100000000000001" customHeight="1" x14ac:dyDescent="0.25">
      <c r="B98" s="5" t="s">
        <v>24</v>
      </c>
      <c r="C98" s="6">
        <v>6</v>
      </c>
      <c r="D98" s="6">
        <v>6</v>
      </c>
      <c r="E98" s="6"/>
      <c r="F98" s="7"/>
      <c r="G98" s="7"/>
      <c r="H98" s="7"/>
      <c r="I98" s="6"/>
      <c r="J98" s="9"/>
      <c r="K98" s="9"/>
      <c r="L98" s="9"/>
      <c r="M98" s="9"/>
      <c r="N98" s="9"/>
      <c r="O98" s="9"/>
      <c r="Q98" s="48"/>
    </row>
    <row r="99" spans="2:17" ht="20.100000000000001" customHeight="1" x14ac:dyDescent="0.25">
      <c r="B99" s="5" t="s">
        <v>48</v>
      </c>
      <c r="C99" s="6">
        <v>182</v>
      </c>
      <c r="D99" s="6">
        <v>182</v>
      </c>
      <c r="E99" s="6"/>
      <c r="F99" s="7"/>
      <c r="G99" s="7"/>
      <c r="H99" s="7"/>
      <c r="I99" s="6"/>
      <c r="J99" s="9"/>
      <c r="K99" s="9"/>
      <c r="L99" s="9"/>
      <c r="M99" s="9"/>
      <c r="N99" s="9"/>
      <c r="O99" s="9"/>
      <c r="Q99" s="48"/>
    </row>
    <row r="100" spans="2:17" ht="20.100000000000001" customHeight="1" x14ac:dyDescent="0.25">
      <c r="B100" s="70" t="s">
        <v>346</v>
      </c>
      <c r="C100" s="71"/>
      <c r="D100" s="72"/>
      <c r="E100" s="8">
        <v>95</v>
      </c>
      <c r="F100" s="2">
        <v>0.4</v>
      </c>
      <c r="G100" s="2">
        <v>0.1</v>
      </c>
      <c r="H100" s="2">
        <v>13</v>
      </c>
      <c r="I100" s="3">
        <f>F100*4+G100*9+H100*4</f>
        <v>54.5</v>
      </c>
      <c r="J100" s="4">
        <v>1.2E-2</v>
      </c>
      <c r="K100" s="4">
        <v>0.1</v>
      </c>
      <c r="L100" s="4">
        <v>2.8</v>
      </c>
      <c r="M100" s="4">
        <v>10</v>
      </c>
      <c r="N100" s="4">
        <v>7</v>
      </c>
      <c r="O100" s="4">
        <v>0.15</v>
      </c>
      <c r="Q100" s="48"/>
    </row>
    <row r="101" spans="2:17" ht="20.100000000000001" customHeight="1" x14ac:dyDescent="0.25">
      <c r="B101" s="8" t="s">
        <v>50</v>
      </c>
      <c r="C101" s="8"/>
      <c r="D101" s="8"/>
      <c r="E101" s="8"/>
      <c r="F101" s="3">
        <f t="shared" ref="F101:O101" si="4">F81+F21+F19+F7</f>
        <v>56.25</v>
      </c>
      <c r="G101" s="3">
        <f t="shared" si="4"/>
        <v>43.244999999999997</v>
      </c>
      <c r="H101" s="3">
        <f t="shared" si="4"/>
        <v>216.15</v>
      </c>
      <c r="I101" s="3">
        <f t="shared" si="4"/>
        <v>1478.8049999999998</v>
      </c>
      <c r="J101" s="3">
        <f t="shared" si="4"/>
        <v>3.0819999999999999</v>
      </c>
      <c r="K101" s="3">
        <f t="shared" si="4"/>
        <v>64.209999999999994</v>
      </c>
      <c r="L101" s="3">
        <f t="shared" si="4"/>
        <v>94.74</v>
      </c>
      <c r="M101" s="3">
        <f t="shared" si="4"/>
        <v>296.62100000000004</v>
      </c>
      <c r="N101" s="3">
        <f t="shared" si="4"/>
        <v>163.03399999999999</v>
      </c>
      <c r="O101" s="3">
        <f t="shared" si="4"/>
        <v>12.660000000000002</v>
      </c>
    </row>
  </sheetData>
  <mergeCells count="12">
    <mergeCell ref="P40:AD40"/>
    <mergeCell ref="B48:O48"/>
    <mergeCell ref="B1:O1"/>
    <mergeCell ref="B2:O2"/>
    <mergeCell ref="B3:O3"/>
    <mergeCell ref="B4:B5"/>
    <mergeCell ref="C4:C5"/>
    <mergeCell ref="D4:D5"/>
    <mergeCell ref="F4:I4"/>
    <mergeCell ref="J4:O4"/>
    <mergeCell ref="J5:L5"/>
    <mergeCell ref="M5:O5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98"/>
  <sheetViews>
    <sheetView workbookViewId="0">
      <pane ySplit="6" topLeftCell="A7" activePane="bottomLeft" state="frozen"/>
      <selection pane="bottomLeft" activeCell="O98" sqref="B1:O98"/>
    </sheetView>
  </sheetViews>
  <sheetFormatPr defaultRowHeight="15" x14ac:dyDescent="0.25"/>
  <cols>
    <col min="1" max="1" width="0.140625" customWidth="1"/>
    <col min="2" max="2" width="28.7109375" style="21" customWidth="1"/>
    <col min="17" max="17" width="15.5703125" customWidth="1"/>
    <col min="18" max="18" width="12.28515625" customWidth="1"/>
  </cols>
  <sheetData>
    <row r="1" spans="2:31" ht="30" customHeight="1" x14ac:dyDescent="0.25">
      <c r="B1" s="203" t="s">
        <v>103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2:31" ht="69.75" customHeight="1" x14ac:dyDescent="0.25">
      <c r="B2" s="203" t="s">
        <v>102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2:31" x14ac:dyDescent="0.25">
      <c r="B3" s="206" t="s">
        <v>338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31" ht="21.75" customHeight="1" x14ac:dyDescent="0.25">
      <c r="B4" s="201" t="s">
        <v>1</v>
      </c>
      <c r="C4" s="201" t="s">
        <v>2</v>
      </c>
      <c r="D4" s="201" t="s">
        <v>3</v>
      </c>
      <c r="E4" s="195" t="s">
        <v>4</v>
      </c>
      <c r="F4" s="209"/>
      <c r="G4" s="210"/>
      <c r="H4" s="210"/>
      <c r="I4" s="211"/>
      <c r="J4" s="198" t="s">
        <v>5</v>
      </c>
      <c r="K4" s="199"/>
      <c r="L4" s="199"/>
      <c r="M4" s="199"/>
      <c r="N4" s="199"/>
      <c r="O4" s="200"/>
    </row>
    <row r="5" spans="2:31" ht="15" customHeight="1" x14ac:dyDescent="0.25">
      <c r="B5" s="202"/>
      <c r="C5" s="202"/>
      <c r="D5" s="202"/>
      <c r="E5" s="15" t="s">
        <v>6</v>
      </c>
      <c r="F5" s="2" t="s">
        <v>7</v>
      </c>
      <c r="G5" s="2" t="s">
        <v>8</v>
      </c>
      <c r="H5" s="2" t="s">
        <v>9</v>
      </c>
      <c r="I5" s="8" t="s">
        <v>10</v>
      </c>
      <c r="J5" s="198" t="s">
        <v>11</v>
      </c>
      <c r="K5" s="199"/>
      <c r="L5" s="200"/>
      <c r="M5" s="198" t="s">
        <v>12</v>
      </c>
      <c r="N5" s="199"/>
      <c r="O5" s="200"/>
    </row>
    <row r="6" spans="2:31" x14ac:dyDescent="0.25">
      <c r="B6" s="15"/>
      <c r="C6" s="15"/>
      <c r="D6" s="15"/>
      <c r="E6" s="15"/>
      <c r="F6" s="2"/>
      <c r="G6" s="2"/>
      <c r="H6" s="2"/>
      <c r="I6" s="8"/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49"/>
      <c r="Q6" s="48"/>
    </row>
    <row r="7" spans="2:31" x14ac:dyDescent="0.25">
      <c r="B7" s="8" t="s">
        <v>19</v>
      </c>
      <c r="C7" s="8">
        <v>350</v>
      </c>
      <c r="D7" s="8"/>
      <c r="E7" s="8"/>
      <c r="F7" s="2">
        <f>F8+F9+F10+F16</f>
        <v>9.82</v>
      </c>
      <c r="G7" s="2">
        <f t="shared" ref="G7:O7" si="0">G8+G9+G10+G16</f>
        <v>9.3000000000000007</v>
      </c>
      <c r="H7" s="2">
        <f t="shared" si="0"/>
        <v>52.100000000000009</v>
      </c>
      <c r="I7" s="2">
        <f t="shared" si="0"/>
        <v>331.38</v>
      </c>
      <c r="J7" s="2">
        <f t="shared" si="0"/>
        <v>1.3900000000000001</v>
      </c>
      <c r="K7" s="2">
        <f t="shared" si="0"/>
        <v>54.33</v>
      </c>
      <c r="L7" s="2">
        <f t="shared" si="0"/>
        <v>0.16</v>
      </c>
      <c r="M7" s="2">
        <f t="shared" si="0"/>
        <v>249.85</v>
      </c>
      <c r="N7" s="2">
        <f t="shared" si="0"/>
        <v>43.82</v>
      </c>
      <c r="O7" s="2">
        <f t="shared" si="0"/>
        <v>3.25</v>
      </c>
      <c r="Q7" s="48"/>
    </row>
    <row r="8" spans="2:31" x14ac:dyDescent="0.25">
      <c r="B8" s="60" t="s">
        <v>21</v>
      </c>
      <c r="C8" s="6">
        <v>40</v>
      </c>
      <c r="D8" s="6">
        <v>40</v>
      </c>
      <c r="E8" s="8">
        <v>40</v>
      </c>
      <c r="F8" s="2">
        <v>3.24</v>
      </c>
      <c r="G8" s="2">
        <v>0.4</v>
      </c>
      <c r="H8" s="2">
        <v>19.600000000000001</v>
      </c>
      <c r="I8" s="3">
        <f>F8*4+G8*9+H8*4</f>
        <v>94.960000000000008</v>
      </c>
      <c r="J8" s="4">
        <v>0.8</v>
      </c>
      <c r="K8" s="4">
        <v>0</v>
      </c>
      <c r="L8" s="4">
        <v>0</v>
      </c>
      <c r="M8" s="4">
        <v>13.2</v>
      </c>
      <c r="N8" s="4">
        <v>24.8</v>
      </c>
      <c r="O8" s="4">
        <v>1.7</v>
      </c>
      <c r="Q8" s="48"/>
    </row>
    <row r="9" spans="2:31" ht="24" customHeight="1" x14ac:dyDescent="0.25">
      <c r="B9" s="20" t="s">
        <v>178</v>
      </c>
      <c r="C9" s="6">
        <v>10</v>
      </c>
      <c r="D9" s="6">
        <v>10</v>
      </c>
      <c r="E9" s="8">
        <v>10</v>
      </c>
      <c r="F9" s="2">
        <v>0</v>
      </c>
      <c r="G9" s="2">
        <v>0</v>
      </c>
      <c r="H9" s="2">
        <v>6.5</v>
      </c>
      <c r="I9" s="3">
        <f>F9*4+G9*9+H9*4</f>
        <v>26</v>
      </c>
      <c r="J9" s="4">
        <v>0.01</v>
      </c>
      <c r="K9" s="4">
        <v>7</v>
      </c>
      <c r="L9" s="4">
        <v>0</v>
      </c>
      <c r="M9" s="4">
        <v>9.8000000000000007</v>
      </c>
      <c r="N9" s="61">
        <v>5.3</v>
      </c>
      <c r="O9" s="61">
        <v>1.2</v>
      </c>
      <c r="Q9" s="48"/>
    </row>
    <row r="10" spans="2:31" ht="89.25" customHeight="1" x14ac:dyDescent="0.25">
      <c r="B10" s="16" t="s">
        <v>354</v>
      </c>
      <c r="C10" s="17"/>
      <c r="D10" s="18"/>
      <c r="E10" s="8">
        <v>150</v>
      </c>
      <c r="F10" s="2">
        <v>5</v>
      </c>
      <c r="G10" s="2">
        <v>7.4</v>
      </c>
      <c r="H10" s="2">
        <v>20.3</v>
      </c>
      <c r="I10" s="3">
        <f>F10*4+G10*9+H10*4</f>
        <v>167.8</v>
      </c>
      <c r="J10" s="2">
        <v>0.05</v>
      </c>
      <c r="K10" s="2">
        <v>47.3</v>
      </c>
      <c r="L10" s="2">
        <v>0.16</v>
      </c>
      <c r="M10" s="4">
        <v>94.1</v>
      </c>
      <c r="N10" s="4">
        <v>13.72</v>
      </c>
      <c r="O10" s="4">
        <v>0.31</v>
      </c>
      <c r="Q10" s="48"/>
      <c r="R10" s="66"/>
      <c r="S10" s="66"/>
      <c r="T10" s="66"/>
      <c r="U10" s="44"/>
      <c r="V10" s="45"/>
      <c r="W10" s="45"/>
      <c r="X10" s="45"/>
      <c r="Y10" s="46"/>
      <c r="Z10" s="47"/>
      <c r="AA10" s="47"/>
      <c r="AB10" s="47"/>
      <c r="AC10" s="47"/>
      <c r="AD10" s="47"/>
      <c r="AE10" s="47"/>
    </row>
    <row r="11" spans="2:31" ht="20.100000000000001" customHeight="1" x14ac:dyDescent="0.25">
      <c r="B11" s="14" t="s">
        <v>353</v>
      </c>
      <c r="C11" s="6">
        <v>30</v>
      </c>
      <c r="D11" s="6">
        <v>30</v>
      </c>
      <c r="E11" s="3"/>
      <c r="F11" s="7"/>
      <c r="G11" s="7"/>
      <c r="H11" s="7"/>
      <c r="I11" s="9"/>
      <c r="J11" s="2"/>
      <c r="K11" s="2"/>
      <c r="L11" s="2"/>
      <c r="M11" s="2"/>
      <c r="N11" s="2"/>
      <c r="O11" s="2"/>
      <c r="Q11" s="48"/>
      <c r="R11" s="66"/>
      <c r="S11" s="66"/>
      <c r="T11" s="66"/>
      <c r="U11" s="44"/>
      <c r="V11" s="45"/>
      <c r="W11" s="45"/>
      <c r="X11" s="45"/>
      <c r="Y11" s="46"/>
      <c r="Z11" s="47"/>
      <c r="AA11" s="47"/>
      <c r="AB11" s="47"/>
      <c r="AC11" s="47"/>
      <c r="AD11" s="47"/>
      <c r="AE11" s="47"/>
    </row>
    <row r="12" spans="2:31" ht="20.100000000000001" customHeight="1" x14ac:dyDescent="0.25">
      <c r="B12" s="14" t="s">
        <v>22</v>
      </c>
      <c r="C12" s="6">
        <v>135</v>
      </c>
      <c r="D12" s="6">
        <v>135</v>
      </c>
      <c r="E12" s="3"/>
      <c r="F12" s="2"/>
      <c r="G12" s="2"/>
      <c r="H12" s="2"/>
      <c r="I12" s="3"/>
      <c r="J12" s="2"/>
      <c r="K12" s="2"/>
      <c r="L12" s="2"/>
      <c r="M12" s="2"/>
      <c r="N12" s="2"/>
      <c r="O12" s="2"/>
      <c r="Q12" s="48"/>
      <c r="R12" s="66"/>
      <c r="S12" s="66"/>
      <c r="T12" s="66"/>
      <c r="U12" s="44"/>
      <c r="V12" s="45"/>
      <c r="W12" s="45"/>
      <c r="X12" s="45"/>
      <c r="Y12" s="46"/>
      <c r="Z12" s="47"/>
      <c r="AA12" s="47"/>
      <c r="AB12" s="47"/>
      <c r="AC12" s="47"/>
      <c r="AD12" s="47"/>
      <c r="AE12" s="47"/>
    </row>
    <row r="13" spans="2:31" ht="20.100000000000001" customHeight="1" x14ac:dyDescent="0.25">
      <c r="B13" s="19" t="s">
        <v>23</v>
      </c>
      <c r="C13" s="10">
        <f>C12*120/1000</f>
        <v>16.2</v>
      </c>
      <c r="D13" s="10">
        <f>D12*120/1000</f>
        <v>16.2</v>
      </c>
      <c r="E13" s="3"/>
      <c r="F13" s="2"/>
      <c r="G13" s="2"/>
      <c r="H13" s="2"/>
      <c r="I13" s="3"/>
      <c r="J13" s="2"/>
      <c r="K13" s="2"/>
      <c r="L13" s="2"/>
      <c r="M13" s="2"/>
      <c r="N13" s="2"/>
      <c r="O13" s="2"/>
      <c r="Q13" s="48"/>
      <c r="R13" s="66"/>
      <c r="S13" s="66"/>
      <c r="T13" s="66"/>
      <c r="U13" s="44"/>
      <c r="V13" s="45"/>
      <c r="W13" s="45"/>
      <c r="X13" s="45"/>
      <c r="Y13" s="46"/>
      <c r="Z13" s="47"/>
      <c r="AA13" s="47"/>
      <c r="AB13" s="47"/>
      <c r="AC13" s="47"/>
      <c r="AD13" s="47"/>
      <c r="AE13" s="47"/>
    </row>
    <row r="14" spans="2:31" ht="20.100000000000001" customHeight="1" x14ac:dyDescent="0.25">
      <c r="B14" s="14" t="s">
        <v>24</v>
      </c>
      <c r="C14" s="11">
        <v>4</v>
      </c>
      <c r="D14" s="11">
        <v>4</v>
      </c>
      <c r="E14" s="3"/>
      <c r="F14" s="2"/>
      <c r="G14" s="2"/>
      <c r="H14" s="2"/>
      <c r="I14" s="3"/>
      <c r="J14" s="2"/>
      <c r="K14" s="2"/>
      <c r="L14" s="2"/>
      <c r="M14" s="2"/>
      <c r="N14" s="2"/>
      <c r="O14" s="2"/>
      <c r="Q14" s="48"/>
      <c r="R14" s="66"/>
      <c r="S14" s="66"/>
      <c r="T14" s="66"/>
      <c r="U14" s="44"/>
      <c r="V14" s="45"/>
      <c r="W14" s="45"/>
      <c r="X14" s="45"/>
      <c r="Y14" s="46"/>
      <c r="Z14" s="47"/>
      <c r="AA14" s="47"/>
      <c r="AB14" s="47"/>
      <c r="AC14" s="47"/>
      <c r="AD14" s="47"/>
      <c r="AE14" s="47"/>
    </row>
    <row r="15" spans="2:31" ht="20.100000000000001" customHeight="1" x14ac:dyDescent="0.25">
      <c r="B15" s="14" t="s">
        <v>25</v>
      </c>
      <c r="C15" s="6">
        <v>4</v>
      </c>
      <c r="D15" s="6">
        <v>4</v>
      </c>
      <c r="E15" s="8"/>
      <c r="F15" s="2"/>
      <c r="G15" s="2"/>
      <c r="H15" s="2"/>
      <c r="I15" s="3"/>
      <c r="J15" s="2"/>
      <c r="K15" s="2"/>
      <c r="L15" s="2"/>
      <c r="M15" s="2"/>
      <c r="N15" s="2"/>
      <c r="O15" s="2"/>
      <c r="Q15" s="48"/>
      <c r="R15" s="66"/>
      <c r="S15" s="66"/>
      <c r="T15" s="66"/>
      <c r="U15" s="44"/>
      <c r="V15" s="45"/>
      <c r="W15" s="45"/>
      <c r="X15" s="45"/>
      <c r="Y15" s="46"/>
      <c r="Z15" s="47"/>
      <c r="AA15" s="47"/>
      <c r="AB15" s="47"/>
      <c r="AC15" s="47"/>
      <c r="AD15" s="47"/>
      <c r="AE15" s="47"/>
    </row>
    <row r="16" spans="2:31" ht="59.25" customHeight="1" x14ac:dyDescent="0.25">
      <c r="B16" s="16" t="s">
        <v>26</v>
      </c>
      <c r="C16" s="17"/>
      <c r="D16" s="18"/>
      <c r="E16" s="8">
        <v>150</v>
      </c>
      <c r="F16" s="2">
        <v>1.58</v>
      </c>
      <c r="G16" s="2">
        <v>1.5</v>
      </c>
      <c r="H16" s="2">
        <v>5.7</v>
      </c>
      <c r="I16" s="3">
        <f>H16*4+G16*9+F16*4</f>
        <v>42.62</v>
      </c>
      <c r="J16" s="4">
        <v>0.53</v>
      </c>
      <c r="K16" s="4">
        <v>0.03</v>
      </c>
      <c r="L16" s="4">
        <v>0</v>
      </c>
      <c r="M16" s="4">
        <v>132.75</v>
      </c>
      <c r="N16" s="4">
        <v>0</v>
      </c>
      <c r="O16" s="4">
        <v>0.04</v>
      </c>
      <c r="P16" s="108"/>
      <c r="Q16" s="48"/>
      <c r="R16" s="126"/>
      <c r="S16" s="127"/>
      <c r="T16" s="67"/>
      <c r="U16" s="44"/>
      <c r="V16" s="127"/>
      <c r="W16" s="127"/>
      <c r="X16" s="127"/>
      <c r="Y16" s="67"/>
      <c r="Z16" s="129"/>
      <c r="AA16" s="129"/>
      <c r="AB16" s="129"/>
      <c r="AC16" s="129"/>
      <c r="AD16" s="129"/>
      <c r="AE16" s="129"/>
    </row>
    <row r="17" spans="2:31" ht="20.100000000000001" customHeight="1" x14ac:dyDescent="0.25">
      <c r="B17" s="14" t="s">
        <v>27</v>
      </c>
      <c r="C17" s="6">
        <v>1.1000000000000001</v>
      </c>
      <c r="D17" s="6">
        <v>1.1000000000000001</v>
      </c>
      <c r="E17" s="6"/>
      <c r="F17" s="7"/>
      <c r="G17" s="7"/>
      <c r="H17" s="7"/>
      <c r="I17" s="3"/>
      <c r="J17" s="9"/>
      <c r="K17" s="9"/>
      <c r="L17" s="9"/>
      <c r="M17" s="9"/>
      <c r="N17" s="9"/>
      <c r="O17" s="9"/>
      <c r="P17" s="108"/>
      <c r="Q17" s="66"/>
      <c r="R17" s="66"/>
      <c r="S17" s="66"/>
      <c r="T17" s="44"/>
      <c r="U17" s="45"/>
      <c r="V17" s="45"/>
      <c r="W17" s="45"/>
      <c r="X17" s="46"/>
      <c r="Y17" s="45"/>
      <c r="Z17" s="45"/>
      <c r="AA17" s="45"/>
      <c r="AB17" s="47"/>
      <c r="AC17" s="47"/>
      <c r="AD17" s="47"/>
      <c r="AE17" s="129"/>
    </row>
    <row r="18" spans="2:31" ht="20.100000000000001" customHeight="1" x14ac:dyDescent="0.25">
      <c r="B18" s="14" t="s">
        <v>24</v>
      </c>
      <c r="C18" s="6">
        <v>6</v>
      </c>
      <c r="D18" s="6">
        <v>6</v>
      </c>
      <c r="E18" s="6"/>
      <c r="F18" s="7"/>
      <c r="G18" s="7"/>
      <c r="H18" s="7"/>
      <c r="I18" s="3"/>
      <c r="J18" s="9"/>
      <c r="K18" s="9"/>
      <c r="L18" s="9"/>
      <c r="M18" s="9"/>
      <c r="N18" s="9"/>
      <c r="O18" s="9"/>
      <c r="P18" s="108"/>
      <c r="Q18" s="128"/>
      <c r="R18" s="67"/>
      <c r="S18" s="67"/>
      <c r="T18" s="46"/>
      <c r="U18" s="127"/>
      <c r="V18" s="127"/>
      <c r="W18" s="127"/>
      <c r="X18" s="130"/>
      <c r="Y18" s="45"/>
      <c r="Z18" s="45"/>
      <c r="AA18" s="45"/>
      <c r="AB18" s="45"/>
      <c r="AC18" s="45"/>
      <c r="AD18" s="45"/>
      <c r="AE18" s="129"/>
    </row>
    <row r="19" spans="2:31" ht="20.100000000000001" customHeight="1" x14ac:dyDescent="0.25">
      <c r="B19" s="14" t="s">
        <v>28</v>
      </c>
      <c r="C19" s="6">
        <v>155</v>
      </c>
      <c r="D19" s="6">
        <v>155</v>
      </c>
      <c r="E19" s="6"/>
      <c r="F19" s="7"/>
      <c r="G19" s="7"/>
      <c r="H19" s="7"/>
      <c r="I19" s="3"/>
      <c r="J19" s="9"/>
      <c r="K19" s="9"/>
      <c r="L19" s="9"/>
      <c r="M19" s="9"/>
      <c r="N19" s="9"/>
      <c r="O19" s="9"/>
      <c r="P19" s="108"/>
      <c r="Q19" s="128"/>
      <c r="R19" s="67"/>
      <c r="S19" s="67"/>
      <c r="T19" s="46"/>
      <c r="U19" s="45"/>
      <c r="V19" s="45"/>
      <c r="W19" s="45"/>
      <c r="X19" s="46"/>
      <c r="Y19" s="45"/>
      <c r="Z19" s="45"/>
      <c r="AA19" s="45"/>
      <c r="AB19" s="45"/>
      <c r="AC19" s="45"/>
      <c r="AD19" s="45"/>
    </row>
    <row r="20" spans="2:31" ht="20.100000000000001" customHeight="1" x14ac:dyDescent="0.25">
      <c r="B20" s="19" t="s">
        <v>29</v>
      </c>
      <c r="C20" s="10">
        <f>C19*120/1000</f>
        <v>18.600000000000001</v>
      </c>
      <c r="D20" s="10">
        <f>D19*120/1000</f>
        <v>18.600000000000001</v>
      </c>
      <c r="E20" s="6"/>
      <c r="F20" s="7"/>
      <c r="G20" s="7"/>
      <c r="H20" s="7"/>
      <c r="I20" s="3"/>
      <c r="J20" s="9"/>
      <c r="K20" s="9"/>
      <c r="L20" s="9"/>
      <c r="M20" s="9"/>
      <c r="N20" s="9"/>
      <c r="O20" s="9"/>
      <c r="P20" s="108"/>
      <c r="Q20" s="131"/>
      <c r="R20" s="103"/>
      <c r="S20" s="103"/>
      <c r="T20" s="46"/>
      <c r="U20" s="45"/>
      <c r="V20" s="45"/>
      <c r="W20" s="45"/>
      <c r="X20" s="46"/>
      <c r="Y20" s="45"/>
      <c r="Z20" s="45"/>
      <c r="AA20" s="45"/>
      <c r="AB20" s="45"/>
      <c r="AC20" s="45"/>
      <c r="AD20" s="45"/>
    </row>
    <row r="21" spans="2:31" ht="20.100000000000001" customHeight="1" x14ac:dyDescent="0.25">
      <c r="B21" s="8" t="s">
        <v>128</v>
      </c>
      <c r="C21" s="8"/>
      <c r="D21" s="8"/>
      <c r="E21" s="8"/>
      <c r="F21" s="2">
        <f t="shared" ref="F21:O21" si="1">F22</f>
        <v>1.3</v>
      </c>
      <c r="G21" s="2">
        <f t="shared" si="1"/>
        <v>0</v>
      </c>
      <c r="H21" s="2">
        <f t="shared" si="1"/>
        <v>21.4</v>
      </c>
      <c r="I21" s="2">
        <f t="shared" si="1"/>
        <v>90.8</v>
      </c>
      <c r="J21" s="4">
        <f t="shared" si="1"/>
        <v>0.04</v>
      </c>
      <c r="K21" s="2">
        <f t="shared" si="1"/>
        <v>0.02</v>
      </c>
      <c r="L21" s="2">
        <f t="shared" si="1"/>
        <v>10</v>
      </c>
      <c r="M21" s="2">
        <f t="shared" si="1"/>
        <v>8</v>
      </c>
      <c r="N21" s="2">
        <f t="shared" si="1"/>
        <v>42</v>
      </c>
      <c r="O21" s="2">
        <f t="shared" si="1"/>
        <v>0.6</v>
      </c>
      <c r="Q21" s="128"/>
      <c r="R21" s="100"/>
      <c r="S21" s="100"/>
      <c r="T21" s="46"/>
      <c r="U21" s="45"/>
      <c r="V21" s="45"/>
      <c r="W21" s="45"/>
      <c r="X21" s="46"/>
      <c r="Y21" s="45"/>
      <c r="Z21" s="45"/>
      <c r="AA21" s="45"/>
      <c r="AB21" s="45"/>
      <c r="AC21" s="45"/>
      <c r="AD21" s="45"/>
    </row>
    <row r="22" spans="2:31" ht="20.100000000000001" customHeight="1" x14ac:dyDescent="0.25">
      <c r="B22" s="70" t="s">
        <v>395</v>
      </c>
      <c r="C22" s="71"/>
      <c r="D22" s="72"/>
      <c r="E22" s="8">
        <v>100</v>
      </c>
      <c r="F22" s="2">
        <v>1.3</v>
      </c>
      <c r="G22" s="2">
        <v>0</v>
      </c>
      <c r="H22" s="2">
        <v>21.4</v>
      </c>
      <c r="I22" s="3">
        <v>90.8</v>
      </c>
      <c r="J22" s="4">
        <v>0.04</v>
      </c>
      <c r="K22" s="4">
        <v>0.02</v>
      </c>
      <c r="L22" s="4">
        <v>10</v>
      </c>
      <c r="M22" s="4">
        <v>8</v>
      </c>
      <c r="N22" s="4">
        <v>42</v>
      </c>
      <c r="O22" s="4">
        <v>0.6</v>
      </c>
      <c r="Q22" s="128"/>
      <c r="R22" s="67"/>
      <c r="S22" s="67"/>
      <c r="T22" s="44"/>
      <c r="U22" s="45"/>
      <c r="V22" s="45"/>
      <c r="W22" s="45"/>
      <c r="X22" s="46"/>
      <c r="Y22" s="45"/>
      <c r="Z22" s="45"/>
      <c r="AA22" s="45"/>
      <c r="AB22" s="45"/>
      <c r="AC22" s="45"/>
      <c r="AD22" s="45"/>
    </row>
    <row r="23" spans="2:31" ht="20.100000000000001" customHeight="1" x14ac:dyDescent="0.25">
      <c r="B23" s="8" t="s">
        <v>30</v>
      </c>
      <c r="C23" s="8"/>
      <c r="D23" s="8"/>
      <c r="E23" s="8"/>
      <c r="F23" s="2">
        <f>F24+F36+F42+F51+F61+F69+F74+F75</f>
        <v>24.64</v>
      </c>
      <c r="G23" s="2">
        <f t="shared" ref="G23:O23" si="2">G24+G36+G42+G51+G61+G69+G74+G75</f>
        <v>20.389999999999997</v>
      </c>
      <c r="H23" s="2">
        <f t="shared" si="2"/>
        <v>72.19</v>
      </c>
      <c r="I23" s="2">
        <f t="shared" si="2"/>
        <v>570.83000000000004</v>
      </c>
      <c r="J23" s="2">
        <f t="shared" si="2"/>
        <v>0.73</v>
      </c>
      <c r="K23" s="2">
        <f t="shared" si="2"/>
        <v>95.509999999999991</v>
      </c>
      <c r="L23" s="2">
        <f t="shared" si="2"/>
        <v>59.14</v>
      </c>
      <c r="M23" s="2">
        <f t="shared" si="2"/>
        <v>251.17999999999998</v>
      </c>
      <c r="N23" s="2">
        <f t="shared" si="2"/>
        <v>91.27</v>
      </c>
      <c r="O23" s="2">
        <f t="shared" si="2"/>
        <v>5.89</v>
      </c>
      <c r="Q23" s="48"/>
    </row>
    <row r="24" spans="2:31" ht="93.75" customHeight="1" x14ac:dyDescent="0.25">
      <c r="B24" s="16" t="s">
        <v>295</v>
      </c>
      <c r="C24" s="17"/>
      <c r="D24" s="18"/>
      <c r="E24" s="8">
        <v>150</v>
      </c>
      <c r="F24" s="2">
        <v>8.3000000000000007</v>
      </c>
      <c r="G24" s="2">
        <v>3.9</v>
      </c>
      <c r="H24" s="2">
        <v>10.7</v>
      </c>
      <c r="I24" s="3">
        <f>F24*4+G24*9+H24*4</f>
        <v>111.10000000000001</v>
      </c>
      <c r="J24" s="4">
        <v>0.1</v>
      </c>
      <c r="K24" s="4">
        <v>62</v>
      </c>
      <c r="L24" s="4">
        <v>10.4</v>
      </c>
      <c r="M24" s="4">
        <v>82.1</v>
      </c>
      <c r="N24" s="4">
        <v>21</v>
      </c>
      <c r="O24" s="4">
        <v>0.7</v>
      </c>
      <c r="P24" s="108"/>
      <c r="Q24" s="48"/>
      <c r="V24" s="213"/>
      <c r="W24" s="213"/>
      <c r="X24" s="213"/>
      <c r="Y24" s="213"/>
    </row>
    <row r="25" spans="2:31" ht="20.100000000000001" customHeight="1" x14ac:dyDescent="0.25">
      <c r="B25" s="5" t="s">
        <v>292</v>
      </c>
      <c r="C25" s="11">
        <v>42</v>
      </c>
      <c r="D25" s="6">
        <v>40</v>
      </c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108"/>
      <c r="Q25" s="48"/>
      <c r="V25" s="124"/>
      <c r="W25" s="124"/>
      <c r="X25" s="124"/>
      <c r="Y25" s="124"/>
    </row>
    <row r="26" spans="2:31" ht="30" customHeight="1" x14ac:dyDescent="0.25">
      <c r="B26" s="14" t="s">
        <v>294</v>
      </c>
      <c r="C26" s="7">
        <v>80</v>
      </c>
      <c r="D26" s="7">
        <v>60</v>
      </c>
      <c r="E26" s="8"/>
      <c r="F26" s="2"/>
      <c r="G26" s="2"/>
      <c r="H26" s="2"/>
      <c r="I26" s="3"/>
      <c r="J26" s="4"/>
      <c r="K26" s="4"/>
      <c r="L26" s="4"/>
      <c r="M26" s="4"/>
      <c r="N26" s="4"/>
      <c r="O26" s="4"/>
      <c r="P26" s="108"/>
      <c r="Q26" s="48"/>
      <c r="V26" s="124"/>
      <c r="W26" s="124"/>
      <c r="X26" s="124"/>
      <c r="Y26" s="124"/>
    </row>
    <row r="27" spans="2:31" ht="20.100000000000001" customHeight="1" x14ac:dyDescent="0.25">
      <c r="B27" s="5" t="s">
        <v>32</v>
      </c>
      <c r="C27" s="11">
        <v>86</v>
      </c>
      <c r="D27" s="6">
        <v>60</v>
      </c>
      <c r="E27" s="8"/>
      <c r="F27" s="2"/>
      <c r="G27" s="2"/>
      <c r="H27" s="2"/>
      <c r="I27" s="3"/>
      <c r="J27" s="4"/>
      <c r="K27" s="4"/>
      <c r="L27" s="4"/>
      <c r="M27" s="4"/>
      <c r="N27" s="4"/>
      <c r="O27" s="4"/>
      <c r="P27" s="108"/>
      <c r="Q27" s="48"/>
      <c r="V27" s="124"/>
      <c r="W27" s="124"/>
      <c r="X27" s="124"/>
      <c r="Y27" s="124"/>
    </row>
    <row r="28" spans="2:31" ht="20.100000000000001" customHeight="1" x14ac:dyDescent="0.25">
      <c r="B28" s="5" t="s">
        <v>398</v>
      </c>
      <c r="C28" s="7">
        <v>92</v>
      </c>
      <c r="D28" s="6">
        <v>60</v>
      </c>
      <c r="E28" s="8"/>
      <c r="F28" s="2"/>
      <c r="G28" s="2"/>
      <c r="H28" s="2"/>
      <c r="I28" s="3"/>
      <c r="J28" s="4"/>
      <c r="K28" s="4"/>
      <c r="L28" s="4"/>
      <c r="M28" s="4"/>
      <c r="N28" s="4"/>
      <c r="O28" s="4"/>
      <c r="P28" s="108"/>
      <c r="Q28" s="48"/>
      <c r="V28" s="124"/>
      <c r="W28" s="124"/>
      <c r="X28" s="124"/>
      <c r="Y28" s="124"/>
    </row>
    <row r="29" spans="2:31" ht="20.100000000000001" customHeight="1" x14ac:dyDescent="0.25">
      <c r="B29" s="5" t="s">
        <v>34</v>
      </c>
      <c r="C29" s="7">
        <v>100</v>
      </c>
      <c r="D29" s="6">
        <v>60</v>
      </c>
      <c r="E29" s="8"/>
      <c r="F29" s="2"/>
      <c r="G29" s="2"/>
      <c r="H29" s="2"/>
      <c r="I29" s="3"/>
      <c r="J29" s="4"/>
      <c r="K29" s="4"/>
      <c r="L29" s="4"/>
      <c r="M29" s="4"/>
      <c r="N29" s="4"/>
      <c r="O29" s="4"/>
      <c r="P29" s="108"/>
      <c r="Q29" s="48"/>
      <c r="V29" s="124"/>
      <c r="W29" s="124"/>
      <c r="X29" s="124"/>
      <c r="Y29" s="124"/>
    </row>
    <row r="30" spans="2:31" ht="20.100000000000001" customHeight="1" x14ac:dyDescent="0.25">
      <c r="B30" s="5" t="s">
        <v>35</v>
      </c>
      <c r="C30" s="7">
        <v>7.2</v>
      </c>
      <c r="D30" s="6">
        <v>6</v>
      </c>
      <c r="E30" s="8"/>
      <c r="F30" s="2"/>
      <c r="G30" s="2"/>
      <c r="H30" s="2"/>
      <c r="I30" s="3"/>
      <c r="J30" s="4"/>
      <c r="K30" s="4"/>
      <c r="L30" s="4"/>
      <c r="M30" s="4"/>
      <c r="N30" s="4"/>
      <c r="O30" s="4"/>
      <c r="P30" s="108"/>
      <c r="Q30" s="48"/>
      <c r="V30" s="124"/>
      <c r="W30" s="124"/>
      <c r="X30" s="124"/>
      <c r="Y30" s="124"/>
    </row>
    <row r="31" spans="2:31" ht="20.100000000000001" customHeight="1" x14ac:dyDescent="0.25">
      <c r="B31" s="5" t="s">
        <v>41</v>
      </c>
      <c r="C31" s="7">
        <v>7.5</v>
      </c>
      <c r="D31" s="6">
        <v>6</v>
      </c>
      <c r="E31" s="8"/>
      <c r="F31" s="2"/>
      <c r="G31" s="2"/>
      <c r="H31" s="2"/>
      <c r="I31" s="3"/>
      <c r="J31" s="4"/>
      <c r="K31" s="4"/>
      <c r="L31" s="4"/>
      <c r="M31" s="4"/>
      <c r="N31" s="4"/>
      <c r="O31" s="4"/>
      <c r="P31" s="108"/>
      <c r="Q31" s="48"/>
      <c r="V31" s="124"/>
      <c r="W31" s="124"/>
      <c r="X31" s="124"/>
      <c r="Y31" s="124"/>
    </row>
    <row r="32" spans="2:31" ht="20.100000000000001" customHeight="1" x14ac:dyDescent="0.25">
      <c r="B32" s="14" t="s">
        <v>36</v>
      </c>
      <c r="C32" s="11">
        <v>7.8</v>
      </c>
      <c r="D32" s="6">
        <v>6</v>
      </c>
      <c r="E32" s="8"/>
      <c r="F32" s="2"/>
      <c r="G32" s="2"/>
      <c r="H32" s="2"/>
      <c r="I32" s="3"/>
      <c r="J32" s="4"/>
      <c r="K32" s="4"/>
      <c r="L32" s="4"/>
      <c r="M32" s="4"/>
      <c r="N32" s="4"/>
      <c r="O32" s="4"/>
      <c r="P32" s="108"/>
      <c r="Q32" s="48"/>
      <c r="V32" s="124"/>
      <c r="W32" s="124"/>
      <c r="X32" s="124"/>
      <c r="Y32" s="124"/>
    </row>
    <row r="33" spans="2:25" ht="20.100000000000001" customHeight="1" x14ac:dyDescent="0.25">
      <c r="B33" s="5" t="s">
        <v>20</v>
      </c>
      <c r="C33" s="7">
        <v>3</v>
      </c>
      <c r="D33" s="6">
        <v>3</v>
      </c>
      <c r="E33" s="8"/>
      <c r="F33" s="7"/>
      <c r="G33" s="7"/>
      <c r="H33" s="7"/>
      <c r="I33" s="6"/>
      <c r="J33" s="12"/>
      <c r="K33" s="12"/>
      <c r="L33" s="12"/>
      <c r="M33" s="12"/>
      <c r="N33" s="12"/>
      <c r="O33" s="12"/>
      <c r="P33" s="108"/>
      <c r="Q33" s="48"/>
      <c r="V33" s="124"/>
      <c r="W33" s="124"/>
      <c r="X33" s="124"/>
      <c r="Y33" s="124"/>
    </row>
    <row r="34" spans="2:25" ht="20.100000000000001" customHeight="1" x14ac:dyDescent="0.25">
      <c r="B34" s="5" t="s">
        <v>48</v>
      </c>
      <c r="C34" s="11">
        <v>105</v>
      </c>
      <c r="D34" s="6">
        <v>105</v>
      </c>
      <c r="E34" s="8"/>
      <c r="F34" s="7"/>
      <c r="G34" s="7"/>
      <c r="H34" s="7"/>
      <c r="I34" s="6"/>
      <c r="J34" s="12"/>
      <c r="K34" s="12"/>
      <c r="L34" s="12"/>
      <c r="M34" s="12"/>
      <c r="N34" s="12"/>
      <c r="O34" s="12"/>
      <c r="P34" s="108"/>
      <c r="Q34" s="48"/>
      <c r="V34" s="124"/>
      <c r="W34" s="124"/>
      <c r="X34" s="124"/>
      <c r="Y34" s="124"/>
    </row>
    <row r="35" spans="2:25" ht="20.100000000000001" customHeight="1" x14ac:dyDescent="0.25">
      <c r="B35" s="5" t="s">
        <v>293</v>
      </c>
      <c r="C35" s="11">
        <v>1.2</v>
      </c>
      <c r="D35" s="6">
        <v>1.2</v>
      </c>
      <c r="E35" s="8"/>
      <c r="F35" s="7"/>
      <c r="G35" s="7"/>
      <c r="H35" s="7"/>
      <c r="I35" s="6"/>
      <c r="J35" s="12"/>
      <c r="K35" s="12"/>
      <c r="L35" s="12"/>
      <c r="M35" s="12"/>
      <c r="N35" s="12"/>
      <c r="O35" s="12"/>
      <c r="P35" s="108"/>
      <c r="Q35" s="48"/>
      <c r="V35" s="124"/>
      <c r="W35" s="124"/>
      <c r="X35" s="124"/>
      <c r="Y35" s="124"/>
    </row>
    <row r="36" spans="2:25" ht="71.25" customHeight="1" x14ac:dyDescent="0.25">
      <c r="B36" s="16" t="s">
        <v>290</v>
      </c>
      <c r="C36" s="101"/>
      <c r="D36" s="102"/>
      <c r="E36" s="8">
        <v>40</v>
      </c>
      <c r="F36" s="2">
        <v>0.39</v>
      </c>
      <c r="G36" s="2">
        <v>2.69</v>
      </c>
      <c r="H36" s="2">
        <v>2.87</v>
      </c>
      <c r="I36" s="3">
        <f>H36*4+G36*9+F36*4</f>
        <v>37.25</v>
      </c>
      <c r="J36" s="4">
        <v>0.01</v>
      </c>
      <c r="K36" s="4">
        <v>11.3</v>
      </c>
      <c r="L36" s="4">
        <v>3</v>
      </c>
      <c r="M36" s="4">
        <v>10.07</v>
      </c>
      <c r="N36" s="4">
        <v>10.4</v>
      </c>
      <c r="O36" s="4">
        <v>0.48</v>
      </c>
      <c r="Q36" s="48"/>
    </row>
    <row r="37" spans="2:25" ht="21" customHeight="1" x14ac:dyDescent="0.25">
      <c r="B37" s="5" t="s">
        <v>239</v>
      </c>
      <c r="C37" s="7">
        <v>39</v>
      </c>
      <c r="D37" s="6">
        <v>35</v>
      </c>
      <c r="E37" s="8"/>
      <c r="F37" s="2"/>
      <c r="G37" s="2"/>
      <c r="H37" s="2"/>
      <c r="I37" s="3"/>
      <c r="J37" s="4"/>
      <c r="K37" s="4"/>
      <c r="L37" s="4"/>
      <c r="M37" s="4"/>
      <c r="N37" s="4"/>
      <c r="O37" s="4"/>
      <c r="Q37" s="48"/>
    </row>
    <row r="38" spans="2:25" ht="21" customHeight="1" x14ac:dyDescent="0.25">
      <c r="B38" s="5" t="s">
        <v>231</v>
      </c>
      <c r="C38" s="7">
        <v>41</v>
      </c>
      <c r="D38" s="6">
        <v>35</v>
      </c>
      <c r="E38" s="8"/>
      <c r="F38" s="2"/>
      <c r="G38" s="2"/>
      <c r="H38" s="2"/>
      <c r="I38" s="3"/>
      <c r="J38" s="4"/>
      <c r="K38" s="4"/>
      <c r="L38" s="4"/>
      <c r="M38" s="4"/>
      <c r="N38" s="4"/>
      <c r="O38" s="4"/>
      <c r="Q38" s="48"/>
    </row>
    <row r="39" spans="2:25" ht="25.5" customHeight="1" x14ac:dyDescent="0.25">
      <c r="B39" s="14" t="s">
        <v>288</v>
      </c>
      <c r="C39" s="6"/>
      <c r="D39" s="6">
        <v>27</v>
      </c>
      <c r="E39" s="8"/>
      <c r="F39" s="2"/>
      <c r="G39" s="2"/>
      <c r="H39" s="2"/>
      <c r="I39" s="3"/>
      <c r="J39" s="4"/>
      <c r="K39" s="4"/>
      <c r="L39" s="4"/>
      <c r="M39" s="4"/>
      <c r="N39" s="4"/>
      <c r="O39" s="4"/>
      <c r="Q39" s="48"/>
    </row>
    <row r="40" spans="2:25" ht="21" customHeight="1" x14ac:dyDescent="0.25">
      <c r="B40" s="5" t="s">
        <v>289</v>
      </c>
      <c r="C40" s="6">
        <v>15</v>
      </c>
      <c r="D40" s="6">
        <v>10</v>
      </c>
      <c r="E40" s="8"/>
      <c r="F40" s="2"/>
      <c r="G40" s="2"/>
      <c r="H40" s="2"/>
      <c r="I40" s="3"/>
      <c r="J40" s="4"/>
      <c r="K40" s="4"/>
      <c r="L40" s="4"/>
      <c r="M40" s="4"/>
      <c r="N40" s="4"/>
      <c r="O40" s="4"/>
      <c r="Q40" s="48"/>
    </row>
    <row r="41" spans="2:25" ht="21" customHeight="1" x14ac:dyDescent="0.25">
      <c r="B41" s="5" t="s">
        <v>40</v>
      </c>
      <c r="C41" s="6">
        <v>3</v>
      </c>
      <c r="D41" s="6">
        <v>3</v>
      </c>
      <c r="E41" s="8"/>
      <c r="F41" s="2"/>
      <c r="G41" s="2"/>
      <c r="H41" s="2"/>
      <c r="I41" s="3"/>
      <c r="J41" s="4"/>
      <c r="K41" s="4"/>
      <c r="L41" s="4"/>
      <c r="M41" s="4"/>
      <c r="N41" s="4"/>
      <c r="O41" s="4"/>
      <c r="Q41" s="48"/>
    </row>
    <row r="42" spans="2:25" ht="120.75" customHeight="1" x14ac:dyDescent="0.25">
      <c r="B42" s="16" t="s">
        <v>245</v>
      </c>
      <c r="C42" s="17"/>
      <c r="D42" s="18"/>
      <c r="E42" s="8">
        <v>50</v>
      </c>
      <c r="F42" s="2">
        <v>8</v>
      </c>
      <c r="G42" s="2">
        <v>5.7</v>
      </c>
      <c r="H42" s="2">
        <v>5.0999999999999996</v>
      </c>
      <c r="I42" s="3">
        <f>H42*4+G42*9+F42*4</f>
        <v>103.7</v>
      </c>
      <c r="J42" s="4">
        <v>0.04</v>
      </c>
      <c r="K42" s="4">
        <v>21.4</v>
      </c>
      <c r="L42" s="4">
        <v>0.57999999999999996</v>
      </c>
      <c r="M42" s="4">
        <v>19.309999999999999</v>
      </c>
      <c r="N42" s="4">
        <v>6.4</v>
      </c>
      <c r="O42" s="1">
        <v>0.61</v>
      </c>
      <c r="Q42" s="48"/>
    </row>
    <row r="43" spans="2:25" ht="20.100000000000001" customHeight="1" x14ac:dyDescent="0.25">
      <c r="B43" s="5" t="s">
        <v>240</v>
      </c>
      <c r="C43" s="6">
        <v>55</v>
      </c>
      <c r="D43" s="6">
        <v>40</v>
      </c>
      <c r="E43" s="8"/>
      <c r="F43" s="2"/>
      <c r="G43" s="2"/>
      <c r="H43" s="2"/>
      <c r="I43" s="3"/>
      <c r="J43" s="4"/>
      <c r="K43" s="4"/>
      <c r="L43" s="4"/>
      <c r="M43" s="4"/>
      <c r="N43" s="4"/>
      <c r="O43" s="1"/>
      <c r="Q43" s="48"/>
    </row>
    <row r="44" spans="2:25" ht="20.100000000000001" customHeight="1" x14ac:dyDescent="0.25">
      <c r="B44" s="5" t="s">
        <v>35</v>
      </c>
      <c r="C44" s="6">
        <v>5</v>
      </c>
      <c r="D44" s="6">
        <v>4</v>
      </c>
      <c r="E44" s="8"/>
      <c r="F44" s="2"/>
      <c r="G44" s="2"/>
      <c r="H44" s="2"/>
      <c r="I44" s="3"/>
      <c r="J44" s="4"/>
      <c r="K44" s="4"/>
      <c r="L44" s="4"/>
      <c r="M44" s="4"/>
      <c r="N44" s="4"/>
      <c r="O44" s="1"/>
      <c r="Q44" s="48"/>
    </row>
    <row r="45" spans="2:25" ht="20.100000000000001" customHeight="1" x14ac:dyDescent="0.25">
      <c r="B45" s="5" t="s">
        <v>241</v>
      </c>
      <c r="C45" s="6">
        <v>3</v>
      </c>
      <c r="D45" s="6">
        <v>3</v>
      </c>
      <c r="E45" s="8"/>
      <c r="F45" s="2"/>
      <c r="G45" s="2"/>
      <c r="H45" s="2"/>
      <c r="I45" s="3"/>
      <c r="J45" s="4"/>
      <c r="K45" s="4"/>
      <c r="L45" s="4"/>
      <c r="M45" s="4"/>
      <c r="N45" s="4"/>
      <c r="O45" s="1"/>
      <c r="Q45" s="48"/>
    </row>
    <row r="46" spans="2:25" ht="20.100000000000001" customHeight="1" x14ac:dyDescent="0.25">
      <c r="B46" s="5" t="s">
        <v>242</v>
      </c>
      <c r="C46" s="6">
        <v>4</v>
      </c>
      <c r="D46" s="6">
        <v>3</v>
      </c>
      <c r="E46" s="8"/>
      <c r="F46" s="2"/>
      <c r="G46" s="2"/>
      <c r="H46" s="2"/>
      <c r="I46" s="3"/>
      <c r="J46" s="4"/>
      <c r="K46" s="4"/>
      <c r="L46" s="4"/>
      <c r="M46" s="4"/>
      <c r="N46" s="4"/>
      <c r="O46" s="1"/>
      <c r="Q46" s="48"/>
    </row>
    <row r="47" spans="2:25" ht="20.100000000000001" customHeight="1" x14ac:dyDescent="0.25">
      <c r="B47" s="5" t="s">
        <v>21</v>
      </c>
      <c r="C47" s="6">
        <v>6</v>
      </c>
      <c r="D47" s="6">
        <v>6</v>
      </c>
      <c r="E47" s="8"/>
      <c r="F47" s="2"/>
      <c r="G47" s="2"/>
      <c r="H47" s="2"/>
      <c r="I47" s="3"/>
      <c r="J47" s="4"/>
      <c r="K47" s="4"/>
      <c r="L47" s="4"/>
      <c r="M47" s="4"/>
      <c r="N47" s="4"/>
      <c r="O47" s="1"/>
      <c r="Q47" s="48"/>
    </row>
    <row r="48" spans="2:25" ht="20.100000000000001" customHeight="1" x14ac:dyDescent="0.25">
      <c r="B48" s="5" t="s">
        <v>243</v>
      </c>
      <c r="C48" s="6">
        <v>10</v>
      </c>
      <c r="D48" s="6">
        <v>10</v>
      </c>
      <c r="E48" s="8"/>
      <c r="F48" s="2"/>
      <c r="G48" s="2"/>
      <c r="H48" s="2"/>
      <c r="I48" s="3"/>
      <c r="J48" s="4"/>
      <c r="K48" s="4"/>
      <c r="L48" s="4"/>
      <c r="M48" s="4"/>
      <c r="N48" s="4"/>
      <c r="O48" s="1"/>
      <c r="Q48" s="48"/>
    </row>
    <row r="49" spans="2:25" ht="20.100000000000001" customHeight="1" x14ac:dyDescent="0.25">
      <c r="B49" s="5" t="s">
        <v>244</v>
      </c>
      <c r="C49" s="6"/>
      <c r="D49" s="6">
        <v>61</v>
      </c>
      <c r="E49" s="8"/>
      <c r="F49" s="2"/>
      <c r="G49" s="2"/>
      <c r="H49" s="2"/>
      <c r="I49" s="3"/>
      <c r="J49" s="4"/>
      <c r="K49" s="4"/>
      <c r="L49" s="4"/>
      <c r="M49" s="4"/>
      <c r="N49" s="4"/>
      <c r="O49" s="1"/>
      <c r="Q49" s="48"/>
    </row>
    <row r="50" spans="2:25" ht="20.100000000000001" customHeight="1" x14ac:dyDescent="0.25">
      <c r="B50" s="5" t="s">
        <v>40</v>
      </c>
      <c r="C50" s="6">
        <v>3</v>
      </c>
      <c r="D50" s="6">
        <v>3</v>
      </c>
      <c r="E50" s="8"/>
      <c r="F50" s="2"/>
      <c r="G50" s="2"/>
      <c r="H50" s="2"/>
      <c r="I50" s="3"/>
      <c r="J50" s="4"/>
      <c r="K50" s="4"/>
      <c r="L50" s="4"/>
      <c r="M50" s="4"/>
      <c r="N50" s="4"/>
      <c r="O50" s="1"/>
      <c r="Q50" s="48"/>
    </row>
    <row r="51" spans="2:25" ht="55.5" customHeight="1" x14ac:dyDescent="0.25">
      <c r="B51" s="16" t="s">
        <v>250</v>
      </c>
      <c r="C51" s="17"/>
      <c r="D51" s="18"/>
      <c r="E51" s="8">
        <v>120</v>
      </c>
      <c r="F51" s="2">
        <v>3.5</v>
      </c>
      <c r="G51" s="2">
        <v>5.9</v>
      </c>
      <c r="H51" s="2">
        <v>11.1</v>
      </c>
      <c r="I51" s="2">
        <f>H51*4+G51*9+F51*4</f>
        <v>111.5</v>
      </c>
      <c r="J51" s="4">
        <v>0.05</v>
      </c>
      <c r="K51" s="4">
        <v>0.67</v>
      </c>
      <c r="L51" s="4">
        <v>44.8</v>
      </c>
      <c r="M51" s="4">
        <v>83.07</v>
      </c>
      <c r="N51" s="4">
        <v>25.19</v>
      </c>
      <c r="O51" s="4">
        <v>1</v>
      </c>
      <c r="P51" s="108"/>
      <c r="Q51" s="48"/>
      <c r="R51" s="226"/>
      <c r="S51" s="226"/>
      <c r="T51" s="226"/>
      <c r="U51" s="226"/>
      <c r="V51" s="226"/>
      <c r="W51" s="226"/>
      <c r="X51" s="226"/>
      <c r="Y51" s="226"/>
    </row>
    <row r="52" spans="2:25" ht="20.100000000000001" customHeight="1" x14ac:dyDescent="0.25">
      <c r="B52" s="5" t="s">
        <v>246</v>
      </c>
      <c r="C52" s="6">
        <v>157</v>
      </c>
      <c r="D52" s="6">
        <v>126</v>
      </c>
      <c r="E52" s="8"/>
      <c r="F52" s="2"/>
      <c r="G52" s="2"/>
      <c r="H52" s="2"/>
      <c r="I52" s="2"/>
      <c r="J52" s="4"/>
      <c r="K52" s="4"/>
      <c r="L52" s="4"/>
      <c r="M52" s="4"/>
      <c r="N52" s="4"/>
      <c r="O52" s="4"/>
      <c r="Q52" s="48"/>
    </row>
    <row r="53" spans="2:25" ht="20.100000000000001" customHeight="1" x14ac:dyDescent="0.25">
      <c r="B53" s="5" t="s">
        <v>20</v>
      </c>
      <c r="C53" s="6">
        <v>6</v>
      </c>
      <c r="D53" s="6">
        <v>6</v>
      </c>
      <c r="E53" s="8"/>
      <c r="F53" s="2"/>
      <c r="G53" s="2"/>
      <c r="H53" s="2"/>
      <c r="I53" s="2"/>
      <c r="J53" s="4"/>
      <c r="K53" s="4"/>
      <c r="L53" s="4"/>
      <c r="M53" s="4"/>
      <c r="N53" s="4"/>
      <c r="O53" s="4"/>
      <c r="Q53" s="48"/>
    </row>
    <row r="54" spans="2:25" ht="20.100000000000001" customHeight="1" x14ac:dyDescent="0.25">
      <c r="B54" s="5" t="s">
        <v>247</v>
      </c>
      <c r="C54" s="6">
        <v>5</v>
      </c>
      <c r="D54" s="6">
        <v>5</v>
      </c>
      <c r="E54" s="8"/>
      <c r="F54" s="2"/>
      <c r="G54" s="2"/>
      <c r="H54" s="2"/>
      <c r="I54" s="2"/>
      <c r="J54" s="4"/>
      <c r="K54" s="4"/>
      <c r="L54" s="4"/>
      <c r="M54" s="4"/>
      <c r="N54" s="4"/>
      <c r="O54" s="4"/>
      <c r="Q54" s="48"/>
    </row>
    <row r="55" spans="2:25" ht="20.100000000000001" customHeight="1" x14ac:dyDescent="0.25">
      <c r="B55" s="5" t="s">
        <v>248</v>
      </c>
      <c r="C55" s="6"/>
      <c r="D55" s="6"/>
      <c r="E55" s="8"/>
      <c r="F55" s="2"/>
      <c r="G55" s="2"/>
      <c r="H55" s="2"/>
      <c r="I55" s="2"/>
      <c r="J55" s="4"/>
      <c r="K55" s="4"/>
      <c r="L55" s="4"/>
      <c r="M55" s="4"/>
      <c r="N55" s="4"/>
      <c r="O55" s="4"/>
      <c r="Q55" s="48"/>
    </row>
    <row r="56" spans="2:25" ht="20.100000000000001" customHeight="1" x14ac:dyDescent="0.25">
      <c r="B56" s="5" t="s">
        <v>249</v>
      </c>
      <c r="C56" s="6">
        <v>12</v>
      </c>
      <c r="D56" s="6">
        <v>10</v>
      </c>
      <c r="E56" s="11"/>
      <c r="F56" s="11"/>
      <c r="G56" s="7"/>
      <c r="H56" s="7"/>
      <c r="I56" s="6"/>
      <c r="J56" s="9"/>
      <c r="K56" s="9"/>
      <c r="L56" s="9"/>
      <c r="M56" s="9"/>
      <c r="N56" s="9"/>
      <c r="O56" s="9"/>
      <c r="Q56" s="48"/>
    </row>
    <row r="57" spans="2:25" ht="20.100000000000001" customHeight="1" x14ac:dyDescent="0.25">
      <c r="B57" s="5" t="s">
        <v>231</v>
      </c>
      <c r="C57" s="6">
        <v>13</v>
      </c>
      <c r="D57" s="6">
        <v>10</v>
      </c>
      <c r="E57" s="11"/>
      <c r="F57" s="11"/>
      <c r="G57" s="7"/>
      <c r="H57" s="7"/>
      <c r="I57" s="6"/>
      <c r="J57" s="9"/>
      <c r="K57" s="9"/>
      <c r="L57" s="9"/>
      <c r="M57" s="9"/>
      <c r="N57" s="9"/>
      <c r="O57" s="9"/>
      <c r="Q57" s="48"/>
    </row>
    <row r="58" spans="2:25" ht="20.100000000000001" customHeight="1" x14ac:dyDescent="0.25">
      <c r="B58" s="5" t="s">
        <v>35</v>
      </c>
      <c r="C58" s="6">
        <v>10</v>
      </c>
      <c r="D58" s="6">
        <v>8</v>
      </c>
      <c r="E58" s="11"/>
      <c r="F58" s="11"/>
      <c r="G58" s="7"/>
      <c r="H58" s="7"/>
      <c r="I58" s="6"/>
      <c r="J58" s="9"/>
      <c r="K58" s="9"/>
      <c r="L58" s="9"/>
      <c r="M58" s="9"/>
      <c r="N58" s="9"/>
      <c r="O58" s="9"/>
      <c r="Q58" s="48"/>
    </row>
    <row r="59" spans="2:25" ht="20.100000000000001" customHeight="1" x14ac:dyDescent="0.25">
      <c r="B59" s="5" t="s">
        <v>44</v>
      </c>
      <c r="C59" s="6">
        <v>1.6</v>
      </c>
      <c r="D59" s="6">
        <v>1.6</v>
      </c>
      <c r="E59" s="11"/>
      <c r="F59" s="11"/>
      <c r="G59" s="7"/>
      <c r="H59" s="7"/>
      <c r="I59" s="6"/>
      <c r="J59" s="9"/>
      <c r="K59" s="9"/>
      <c r="L59" s="9"/>
      <c r="M59" s="9"/>
      <c r="N59" s="9"/>
      <c r="O59" s="9"/>
      <c r="Q59" s="48"/>
    </row>
    <row r="60" spans="2:25" ht="20.100000000000001" customHeight="1" x14ac:dyDescent="0.25">
      <c r="B60" s="5" t="s">
        <v>47</v>
      </c>
      <c r="C60" s="6">
        <v>1.6</v>
      </c>
      <c r="D60" s="6">
        <v>1.6</v>
      </c>
      <c r="E60" s="11"/>
      <c r="F60" s="11"/>
      <c r="G60" s="7"/>
      <c r="H60" s="7"/>
      <c r="I60" s="6"/>
      <c r="J60" s="9"/>
      <c r="K60" s="9"/>
      <c r="L60" s="9"/>
      <c r="M60" s="9"/>
      <c r="N60" s="9"/>
      <c r="O60" s="9"/>
      <c r="Q60" s="48"/>
    </row>
    <row r="61" spans="2:25" ht="64.5" customHeight="1" x14ac:dyDescent="0.25">
      <c r="B61" s="16" t="s">
        <v>251</v>
      </c>
      <c r="C61" s="63"/>
      <c r="D61" s="64"/>
      <c r="E61" s="8">
        <v>35</v>
      </c>
      <c r="F61" s="2">
        <v>0.7</v>
      </c>
      <c r="G61" s="2">
        <v>1.8</v>
      </c>
      <c r="H61" s="2">
        <v>2.6</v>
      </c>
      <c r="I61" s="2">
        <f>H61*4+G61*9+F61*4</f>
        <v>29.400000000000002</v>
      </c>
      <c r="J61" s="4">
        <v>0.01</v>
      </c>
      <c r="K61" s="4">
        <v>0.14000000000000001</v>
      </c>
      <c r="L61" s="4">
        <v>0</v>
      </c>
      <c r="M61" s="4">
        <v>0</v>
      </c>
      <c r="N61" s="4">
        <v>3.34</v>
      </c>
      <c r="O61" s="4">
        <v>0.27</v>
      </c>
      <c r="Q61" s="48"/>
    </row>
    <row r="62" spans="2:25" ht="20.100000000000001" customHeight="1" x14ac:dyDescent="0.25">
      <c r="B62" s="5" t="s">
        <v>44</v>
      </c>
      <c r="C62" s="6">
        <v>2.2999999999999998</v>
      </c>
      <c r="D62" s="6">
        <v>2.2999999999999998</v>
      </c>
      <c r="E62" s="8"/>
      <c r="F62" s="2"/>
      <c r="G62" s="2"/>
      <c r="H62" s="2"/>
      <c r="I62" s="2"/>
      <c r="J62" s="4"/>
      <c r="K62" s="4"/>
      <c r="L62" s="4"/>
      <c r="M62" s="4"/>
      <c r="N62" s="4"/>
      <c r="O62" s="4"/>
      <c r="Q62" s="48"/>
    </row>
    <row r="63" spans="2:25" ht="20.100000000000001" customHeight="1" x14ac:dyDescent="0.25">
      <c r="B63" s="5" t="s">
        <v>20</v>
      </c>
      <c r="C63" s="6">
        <v>1.5</v>
      </c>
      <c r="D63" s="6">
        <v>1.5</v>
      </c>
      <c r="E63" s="8"/>
      <c r="F63" s="2"/>
      <c r="G63" s="2"/>
      <c r="H63" s="2"/>
      <c r="I63" s="2"/>
      <c r="J63" s="4"/>
      <c r="K63" s="4"/>
      <c r="L63" s="4"/>
      <c r="M63" s="4"/>
      <c r="N63" s="4"/>
      <c r="O63" s="4"/>
      <c r="Q63" s="48"/>
    </row>
    <row r="64" spans="2:25" ht="20.100000000000001" customHeight="1" x14ac:dyDescent="0.25">
      <c r="B64" s="5" t="s">
        <v>247</v>
      </c>
      <c r="C64" s="6">
        <v>1.4</v>
      </c>
      <c r="D64" s="6">
        <v>1.4</v>
      </c>
      <c r="E64" s="8"/>
      <c r="F64" s="2"/>
      <c r="G64" s="2"/>
      <c r="H64" s="2"/>
      <c r="I64" s="2"/>
      <c r="J64" s="4"/>
      <c r="K64" s="4"/>
      <c r="L64" s="4"/>
      <c r="M64" s="4"/>
      <c r="N64" s="4"/>
      <c r="O64" s="4"/>
      <c r="Q64" s="48"/>
    </row>
    <row r="65" spans="2:19" ht="20.100000000000001" customHeight="1" x14ac:dyDescent="0.25">
      <c r="B65" s="5" t="s">
        <v>252</v>
      </c>
      <c r="C65" s="6">
        <v>2.8</v>
      </c>
      <c r="D65" s="6">
        <v>2.2999999999999998</v>
      </c>
      <c r="E65" s="8"/>
      <c r="F65" s="2"/>
      <c r="G65" s="2"/>
      <c r="H65" s="2"/>
      <c r="I65" s="2"/>
      <c r="J65" s="4"/>
      <c r="K65" s="4"/>
      <c r="L65" s="4"/>
      <c r="M65" s="4"/>
      <c r="N65" s="4"/>
      <c r="O65" s="4"/>
      <c r="Q65" s="48"/>
    </row>
    <row r="66" spans="2:19" ht="20.100000000000001" customHeight="1" x14ac:dyDescent="0.25">
      <c r="B66" s="5" t="s">
        <v>239</v>
      </c>
      <c r="C66" s="6">
        <v>8.8000000000000007</v>
      </c>
      <c r="D66" s="6">
        <v>7</v>
      </c>
      <c r="E66" s="11"/>
      <c r="F66" s="11"/>
      <c r="G66" s="7"/>
      <c r="H66" s="7"/>
      <c r="I66" s="6"/>
      <c r="J66" s="9"/>
      <c r="K66" s="9"/>
      <c r="L66" s="9"/>
      <c r="M66" s="9"/>
      <c r="N66" s="9"/>
      <c r="O66" s="9"/>
      <c r="Q66" s="48"/>
    </row>
    <row r="67" spans="2:19" ht="20.100000000000001" customHeight="1" x14ac:dyDescent="0.25">
      <c r="B67" s="5" t="s">
        <v>231</v>
      </c>
      <c r="C67" s="6">
        <v>9.3000000000000007</v>
      </c>
      <c r="D67" s="6">
        <v>7</v>
      </c>
      <c r="E67" s="11"/>
      <c r="F67" s="11"/>
      <c r="G67" s="7"/>
      <c r="H67" s="7"/>
      <c r="I67" s="6"/>
      <c r="J67" s="9"/>
      <c r="K67" s="9"/>
      <c r="L67" s="9"/>
      <c r="M67" s="9"/>
      <c r="N67" s="9"/>
      <c r="O67" s="9"/>
      <c r="Q67" s="48"/>
    </row>
    <row r="68" spans="2:19" ht="20.100000000000001" customHeight="1" x14ac:dyDescent="0.25">
      <c r="B68" s="5" t="s">
        <v>48</v>
      </c>
      <c r="C68" s="6">
        <v>35</v>
      </c>
      <c r="D68" s="6">
        <v>35</v>
      </c>
      <c r="E68" s="11"/>
      <c r="F68" s="11"/>
      <c r="G68" s="7"/>
      <c r="H68" s="7"/>
      <c r="I68" s="6"/>
      <c r="J68" s="9"/>
      <c r="K68" s="9"/>
      <c r="L68" s="9"/>
      <c r="M68" s="9"/>
      <c r="N68" s="9"/>
      <c r="O68" s="9"/>
      <c r="Q68" s="48"/>
    </row>
    <row r="69" spans="2:19" ht="77.25" customHeight="1" x14ac:dyDescent="0.25">
      <c r="B69" s="16" t="s">
        <v>166</v>
      </c>
      <c r="C69" s="17"/>
      <c r="D69" s="18"/>
      <c r="E69" s="8">
        <v>180</v>
      </c>
      <c r="F69" s="4">
        <v>0.43</v>
      </c>
      <c r="G69" s="4">
        <v>0</v>
      </c>
      <c r="H69" s="4">
        <v>21.42</v>
      </c>
      <c r="I69" s="3">
        <f>F69*4+G69*9+H69*4</f>
        <v>87.4</v>
      </c>
      <c r="J69" s="4">
        <v>0</v>
      </c>
      <c r="K69" s="4">
        <v>0</v>
      </c>
      <c r="L69" s="4">
        <v>0.36</v>
      </c>
      <c r="M69" s="4">
        <v>44.23</v>
      </c>
      <c r="N69" s="4">
        <v>4.6399999999999997</v>
      </c>
      <c r="O69" s="4">
        <v>1.1000000000000001</v>
      </c>
      <c r="Q69" s="48"/>
    </row>
    <row r="70" spans="2:19" ht="20.100000000000001" customHeight="1" x14ac:dyDescent="0.25">
      <c r="B70" s="14" t="s">
        <v>139</v>
      </c>
      <c r="C70" s="6">
        <v>10</v>
      </c>
      <c r="D70" s="6">
        <v>10</v>
      </c>
      <c r="E70" s="8"/>
      <c r="F70" s="2"/>
      <c r="G70" s="2"/>
      <c r="H70" s="2"/>
      <c r="I70" s="8"/>
      <c r="J70" s="12"/>
      <c r="K70" s="12"/>
      <c r="L70" s="12"/>
      <c r="M70" s="12"/>
      <c r="N70" s="12"/>
      <c r="O70" s="12"/>
      <c r="Q70" s="48"/>
    </row>
    <row r="71" spans="2:19" ht="20.100000000000001" customHeight="1" x14ac:dyDescent="0.25">
      <c r="B71" s="14" t="s">
        <v>253</v>
      </c>
      <c r="C71" s="6">
        <v>10</v>
      </c>
      <c r="D71" s="6">
        <v>10</v>
      </c>
      <c r="E71" s="8"/>
      <c r="F71" s="2"/>
      <c r="G71" s="2"/>
      <c r="H71" s="2"/>
      <c r="I71" s="8"/>
      <c r="J71" s="12"/>
      <c r="K71" s="12"/>
      <c r="L71" s="12"/>
      <c r="M71" s="12"/>
      <c r="N71" s="12"/>
      <c r="O71" s="12"/>
      <c r="Q71" s="48"/>
    </row>
    <row r="72" spans="2:19" ht="20.100000000000001" customHeight="1" x14ac:dyDescent="0.25">
      <c r="B72" s="14" t="s">
        <v>254</v>
      </c>
      <c r="C72" s="6">
        <v>5</v>
      </c>
      <c r="D72" s="6">
        <v>5</v>
      </c>
      <c r="E72" s="8"/>
      <c r="F72" s="2"/>
      <c r="G72" s="2"/>
      <c r="H72" s="2"/>
      <c r="I72" s="8"/>
      <c r="J72" s="12"/>
      <c r="K72" s="12"/>
      <c r="L72" s="12"/>
      <c r="M72" s="12"/>
      <c r="N72" s="12"/>
      <c r="O72" s="12"/>
      <c r="Q72" s="48"/>
    </row>
    <row r="73" spans="2:19" ht="20.100000000000001" customHeight="1" x14ac:dyDescent="0.25">
      <c r="B73" s="14" t="s">
        <v>48</v>
      </c>
      <c r="C73" s="6">
        <v>182</v>
      </c>
      <c r="D73" s="6">
        <v>182</v>
      </c>
      <c r="E73" s="8"/>
      <c r="F73" s="2"/>
      <c r="G73" s="2"/>
      <c r="H73" s="2"/>
      <c r="I73" s="8"/>
      <c r="J73" s="12"/>
      <c r="K73" s="12"/>
      <c r="L73" s="12"/>
      <c r="M73" s="12"/>
      <c r="N73" s="12"/>
      <c r="O73" s="12"/>
      <c r="Q73" s="48"/>
    </row>
    <row r="74" spans="2:19" ht="20.100000000000001" customHeight="1" x14ac:dyDescent="0.25">
      <c r="B74" s="20" t="s">
        <v>21</v>
      </c>
      <c r="C74" s="6">
        <v>20</v>
      </c>
      <c r="D74" s="6">
        <v>20</v>
      </c>
      <c r="E74" s="8">
        <v>20</v>
      </c>
      <c r="F74" s="2">
        <v>1.62</v>
      </c>
      <c r="G74" s="2">
        <v>0.2</v>
      </c>
      <c r="H74" s="2">
        <v>9.8000000000000007</v>
      </c>
      <c r="I74" s="3">
        <f>F74*4+G74*9+H74*4</f>
        <v>47.480000000000004</v>
      </c>
      <c r="J74" s="4">
        <v>0.5</v>
      </c>
      <c r="K74" s="4">
        <v>0</v>
      </c>
      <c r="L74" s="4">
        <v>0</v>
      </c>
      <c r="M74" s="4">
        <v>8.8000000000000007</v>
      </c>
      <c r="N74" s="4">
        <v>16.5</v>
      </c>
      <c r="O74" s="4">
        <v>1.1299999999999999</v>
      </c>
      <c r="Q74" s="48"/>
    </row>
    <row r="75" spans="2:19" ht="20.100000000000001" customHeight="1" x14ac:dyDescent="0.25">
      <c r="B75" s="20" t="s">
        <v>347</v>
      </c>
      <c r="C75" s="6">
        <v>20</v>
      </c>
      <c r="D75" s="6">
        <v>20</v>
      </c>
      <c r="E75" s="8">
        <v>20</v>
      </c>
      <c r="F75" s="2">
        <v>1.7</v>
      </c>
      <c r="G75" s="2">
        <v>0.2</v>
      </c>
      <c r="H75" s="2">
        <v>8.6</v>
      </c>
      <c r="I75" s="3">
        <f>F75*4+G75*9+H75*4</f>
        <v>43</v>
      </c>
      <c r="J75" s="4">
        <v>0.02</v>
      </c>
      <c r="K75" s="4">
        <v>0</v>
      </c>
      <c r="L75" s="4">
        <v>0</v>
      </c>
      <c r="M75" s="4">
        <v>3.6</v>
      </c>
      <c r="N75" s="4">
        <v>3.8</v>
      </c>
      <c r="O75" s="4">
        <v>0.6</v>
      </c>
      <c r="Q75" s="48"/>
    </row>
    <row r="76" spans="2:19" ht="20.100000000000001" customHeight="1" x14ac:dyDescent="0.25">
      <c r="B76" s="28" t="s">
        <v>51</v>
      </c>
      <c r="C76" s="29"/>
      <c r="D76" s="29"/>
      <c r="E76" s="27"/>
      <c r="F76" s="2">
        <f>F77+F87+F93</f>
        <v>12</v>
      </c>
      <c r="G76" s="2">
        <f t="shared" ref="G76:O76" si="3">G77+G87+G93</f>
        <v>15</v>
      </c>
      <c r="H76" s="2">
        <f t="shared" si="3"/>
        <v>73.900000000000006</v>
      </c>
      <c r="I76" s="2">
        <f t="shared" si="3"/>
        <v>478.59999999999997</v>
      </c>
      <c r="J76" s="2">
        <f t="shared" si="3"/>
        <v>1.56</v>
      </c>
      <c r="K76" s="2">
        <f t="shared" si="3"/>
        <v>59.7</v>
      </c>
      <c r="L76" s="2">
        <f t="shared" si="3"/>
        <v>2.5100000000000002</v>
      </c>
      <c r="M76" s="2">
        <f t="shared" si="3"/>
        <v>161.19999999999999</v>
      </c>
      <c r="N76" s="2">
        <f t="shared" si="3"/>
        <v>22.8</v>
      </c>
      <c r="O76" s="2">
        <f t="shared" si="3"/>
        <v>2.4</v>
      </c>
      <c r="Q76" s="48"/>
    </row>
    <row r="77" spans="2:19" ht="59.25" customHeight="1" x14ac:dyDescent="0.25">
      <c r="B77" s="16" t="s">
        <v>259</v>
      </c>
      <c r="C77" s="17"/>
      <c r="D77" s="18"/>
      <c r="E77" s="8" t="s">
        <v>390</v>
      </c>
      <c r="F77" s="2">
        <v>7.9</v>
      </c>
      <c r="G77" s="2">
        <v>9.5</v>
      </c>
      <c r="H77" s="2">
        <v>32.6</v>
      </c>
      <c r="I77" s="3">
        <f>F77*4+G77*9+H77*4</f>
        <v>247.5</v>
      </c>
      <c r="J77" s="2">
        <v>1.5</v>
      </c>
      <c r="K77" s="2">
        <v>7.4</v>
      </c>
      <c r="L77" s="2">
        <v>2</v>
      </c>
      <c r="M77" s="2">
        <v>63</v>
      </c>
      <c r="N77" s="2">
        <v>8.6999999999999993</v>
      </c>
      <c r="O77" s="2">
        <v>1.9</v>
      </c>
      <c r="P77" s="108"/>
      <c r="Q77" s="48"/>
      <c r="R77" s="108"/>
      <c r="S77" s="108"/>
    </row>
    <row r="78" spans="2:19" ht="20.100000000000001" customHeight="1" x14ac:dyDescent="0.25">
      <c r="B78" s="14" t="s">
        <v>255</v>
      </c>
      <c r="C78" s="6">
        <v>26.4</v>
      </c>
      <c r="D78" s="6">
        <v>26.4</v>
      </c>
      <c r="E78" s="8"/>
      <c r="F78" s="2"/>
      <c r="G78" s="2"/>
      <c r="H78" s="2"/>
      <c r="I78" s="2"/>
      <c r="J78" s="2"/>
      <c r="K78" s="2"/>
      <c r="L78" s="2"/>
      <c r="M78" s="2"/>
      <c r="N78" s="2"/>
      <c r="O78" s="2"/>
      <c r="Q78" s="48"/>
    </row>
    <row r="79" spans="2:19" ht="20.100000000000001" customHeight="1" x14ac:dyDescent="0.25">
      <c r="B79" s="14" t="s">
        <v>243</v>
      </c>
      <c r="C79" s="6">
        <v>59</v>
      </c>
      <c r="D79" s="6">
        <v>59</v>
      </c>
      <c r="E79" s="8"/>
      <c r="F79" s="22"/>
      <c r="G79" s="23"/>
      <c r="H79" s="23"/>
      <c r="I79" s="24"/>
      <c r="J79" s="4"/>
      <c r="K79" s="4"/>
      <c r="L79" s="4"/>
      <c r="M79" s="4"/>
      <c r="N79" s="4"/>
      <c r="O79" s="4"/>
      <c r="Q79" s="48"/>
    </row>
    <row r="80" spans="2:19" ht="20.100000000000001" customHeight="1" x14ac:dyDescent="0.25">
      <c r="B80" s="14" t="s">
        <v>121</v>
      </c>
      <c r="C80" s="6">
        <v>5.5</v>
      </c>
      <c r="D80" s="6">
        <v>5</v>
      </c>
      <c r="E80" s="8"/>
      <c r="F80" s="22"/>
      <c r="G80" s="23"/>
      <c r="H80" s="23"/>
      <c r="I80" s="24"/>
      <c r="J80" s="4"/>
      <c r="K80" s="4"/>
      <c r="L80" s="4"/>
      <c r="M80" s="4"/>
      <c r="N80" s="4"/>
      <c r="O80" s="4"/>
      <c r="Q80" s="48"/>
    </row>
    <row r="81" spans="2:17" ht="20.100000000000001" customHeight="1" x14ac:dyDescent="0.25">
      <c r="B81" s="14" t="s">
        <v>47</v>
      </c>
      <c r="C81" s="6">
        <v>1.7</v>
      </c>
      <c r="D81" s="6">
        <v>1.7</v>
      </c>
      <c r="E81" s="8"/>
      <c r="F81" s="22"/>
      <c r="G81" s="23"/>
      <c r="H81" s="23"/>
      <c r="I81" s="24"/>
      <c r="J81" s="4"/>
      <c r="K81" s="4"/>
      <c r="L81" s="4"/>
      <c r="M81" s="4"/>
      <c r="N81" s="4"/>
      <c r="O81" s="4"/>
      <c r="Q81" s="48"/>
    </row>
    <row r="82" spans="2:17" ht="20.100000000000001" customHeight="1" x14ac:dyDescent="0.25">
      <c r="B82" s="14" t="s">
        <v>256</v>
      </c>
      <c r="C82" s="6">
        <v>2.4</v>
      </c>
      <c r="D82" s="6">
        <v>2.4</v>
      </c>
      <c r="E82" s="8"/>
      <c r="F82" s="22"/>
      <c r="G82" s="23"/>
      <c r="H82" s="23"/>
      <c r="I82" s="24"/>
      <c r="J82" s="4"/>
      <c r="K82" s="4"/>
      <c r="L82" s="4"/>
      <c r="M82" s="4"/>
      <c r="N82" s="4"/>
      <c r="O82" s="4"/>
      <c r="Q82" s="48"/>
    </row>
    <row r="83" spans="2:17" ht="20.100000000000001" customHeight="1" x14ac:dyDescent="0.25">
      <c r="B83" s="14" t="s">
        <v>257</v>
      </c>
      <c r="C83" s="6"/>
      <c r="D83" s="6">
        <v>91</v>
      </c>
      <c r="E83" s="8"/>
      <c r="F83" s="22"/>
      <c r="G83" s="23"/>
      <c r="H83" s="23"/>
      <c r="I83" s="24"/>
      <c r="J83" s="4"/>
      <c r="K83" s="4"/>
      <c r="L83" s="4"/>
      <c r="M83" s="4"/>
      <c r="N83" s="4"/>
      <c r="O83" s="4"/>
      <c r="Q83" s="48"/>
    </row>
    <row r="84" spans="2:17" ht="20.100000000000001" customHeight="1" x14ac:dyDescent="0.25">
      <c r="B84" s="14" t="s">
        <v>40</v>
      </c>
      <c r="C84" s="6">
        <v>2</v>
      </c>
      <c r="D84" s="6">
        <v>2.4</v>
      </c>
      <c r="E84" s="8"/>
      <c r="F84" s="22"/>
      <c r="G84" s="23"/>
      <c r="H84" s="23"/>
      <c r="I84" s="24"/>
      <c r="J84" s="4"/>
      <c r="K84" s="4"/>
      <c r="L84" s="4"/>
      <c r="M84" s="4"/>
      <c r="N84" s="4"/>
      <c r="O84" s="4"/>
      <c r="Q84" s="48"/>
    </row>
    <row r="85" spans="2:17" ht="20.100000000000001" customHeight="1" x14ac:dyDescent="0.25">
      <c r="B85" s="14" t="s">
        <v>258</v>
      </c>
      <c r="C85" s="6"/>
      <c r="D85" s="6">
        <v>60</v>
      </c>
      <c r="E85" s="8"/>
      <c r="F85" s="22"/>
      <c r="G85" s="23"/>
      <c r="H85" s="23"/>
      <c r="I85" s="24"/>
      <c r="J85" s="4"/>
      <c r="K85" s="4"/>
      <c r="L85" s="4"/>
      <c r="M85" s="4"/>
      <c r="N85" s="4"/>
      <c r="O85" s="4"/>
      <c r="Q85" s="48"/>
    </row>
    <row r="86" spans="2:17" ht="21.75" customHeight="1" x14ac:dyDescent="0.25">
      <c r="B86" s="14" t="s">
        <v>126</v>
      </c>
      <c r="C86" s="6">
        <v>5</v>
      </c>
      <c r="D86" s="6">
        <v>5</v>
      </c>
      <c r="E86" s="8"/>
      <c r="F86" s="22"/>
      <c r="G86" s="23"/>
      <c r="H86" s="23"/>
      <c r="I86" s="24"/>
      <c r="J86" s="4"/>
      <c r="K86" s="4"/>
      <c r="L86" s="4"/>
      <c r="M86" s="4"/>
      <c r="N86" s="4"/>
      <c r="O86" s="4"/>
      <c r="Q86" s="48"/>
    </row>
    <row r="87" spans="2:17" ht="63.75" customHeight="1" x14ac:dyDescent="0.25">
      <c r="B87" s="16" t="s">
        <v>104</v>
      </c>
      <c r="C87" s="17"/>
      <c r="D87" s="18"/>
      <c r="E87" s="8">
        <v>130</v>
      </c>
      <c r="F87" s="2">
        <v>3.8</v>
      </c>
      <c r="G87" s="2">
        <v>5.3</v>
      </c>
      <c r="H87" s="2">
        <v>21.5</v>
      </c>
      <c r="I87" s="3">
        <f>F87*4+G87*9+H87*4</f>
        <v>148.89999999999998</v>
      </c>
      <c r="J87" s="2">
        <v>0.05</v>
      </c>
      <c r="K87" s="2">
        <v>41</v>
      </c>
      <c r="L87" s="2">
        <v>0.1</v>
      </c>
      <c r="M87" s="4">
        <v>81.5</v>
      </c>
      <c r="N87" s="4">
        <v>11.8</v>
      </c>
      <c r="O87" s="4">
        <v>0.3</v>
      </c>
      <c r="P87" s="118"/>
      <c r="Q87" s="48"/>
    </row>
    <row r="88" spans="2:17" ht="21.75" customHeight="1" x14ac:dyDescent="0.25">
      <c r="B88" s="14" t="s">
        <v>105</v>
      </c>
      <c r="C88" s="6">
        <v>20</v>
      </c>
      <c r="D88" s="6">
        <v>20</v>
      </c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Q88" s="48"/>
    </row>
    <row r="89" spans="2:17" ht="21.75" customHeight="1" x14ac:dyDescent="0.25">
      <c r="B89" s="14" t="s">
        <v>22</v>
      </c>
      <c r="C89" s="6">
        <v>117</v>
      </c>
      <c r="D89" s="6">
        <v>117</v>
      </c>
      <c r="E89" s="3"/>
      <c r="F89" s="2"/>
      <c r="G89" s="2"/>
      <c r="H89" s="2"/>
      <c r="I89" s="3"/>
      <c r="J89" s="2"/>
      <c r="K89" s="2"/>
      <c r="L89" s="2"/>
      <c r="M89" s="2"/>
      <c r="N89" s="2"/>
      <c r="O89" s="2"/>
      <c r="Q89" s="48"/>
    </row>
    <row r="90" spans="2:17" ht="21.75" customHeight="1" x14ac:dyDescent="0.25">
      <c r="B90" s="19" t="s">
        <v>23</v>
      </c>
      <c r="C90" s="10">
        <f>C89*120/1000</f>
        <v>14.04</v>
      </c>
      <c r="D90" s="10">
        <f>D89*120/1000</f>
        <v>14.04</v>
      </c>
      <c r="E90" s="3"/>
      <c r="F90" s="2"/>
      <c r="G90" s="2"/>
      <c r="H90" s="2"/>
      <c r="I90" s="3"/>
      <c r="J90" s="2"/>
      <c r="K90" s="2"/>
      <c r="L90" s="2"/>
      <c r="M90" s="2"/>
      <c r="N90" s="2"/>
      <c r="O90" s="2"/>
      <c r="Q90" s="48"/>
    </row>
    <row r="91" spans="2:17" ht="21.75" customHeight="1" x14ac:dyDescent="0.25">
      <c r="B91" s="14" t="s">
        <v>24</v>
      </c>
      <c r="C91" s="11">
        <v>4</v>
      </c>
      <c r="D91" s="11">
        <v>4</v>
      </c>
      <c r="E91" s="3"/>
      <c r="F91" s="2"/>
      <c r="G91" s="2"/>
      <c r="H91" s="2"/>
      <c r="I91" s="3"/>
      <c r="J91" s="2"/>
      <c r="K91" s="2"/>
      <c r="L91" s="2"/>
      <c r="M91" s="2"/>
      <c r="N91" s="2"/>
      <c r="O91" s="2"/>
      <c r="Q91" s="48"/>
    </row>
    <row r="92" spans="2:17" ht="21.75" customHeight="1" x14ac:dyDescent="0.25">
      <c r="B92" s="14" t="s">
        <v>25</v>
      </c>
      <c r="C92" s="6">
        <v>4</v>
      </c>
      <c r="D92" s="6">
        <v>4</v>
      </c>
      <c r="E92" s="3"/>
      <c r="F92" s="2"/>
      <c r="G92" s="2"/>
      <c r="H92" s="2"/>
      <c r="I92" s="3"/>
      <c r="J92" s="2"/>
      <c r="K92" s="2"/>
      <c r="L92" s="2"/>
      <c r="M92" s="2"/>
      <c r="N92" s="2"/>
      <c r="O92" s="2"/>
      <c r="Q92" s="48"/>
    </row>
    <row r="93" spans="2:17" ht="72.75" customHeight="1" x14ac:dyDescent="0.25">
      <c r="B93" s="16" t="s">
        <v>260</v>
      </c>
      <c r="C93" s="94">
        <v>160</v>
      </c>
      <c r="D93" s="95">
        <v>160</v>
      </c>
      <c r="E93" s="8">
        <v>160</v>
      </c>
      <c r="F93" s="2">
        <v>0.3</v>
      </c>
      <c r="G93" s="4">
        <v>0.2</v>
      </c>
      <c r="H93" s="2">
        <v>19.8</v>
      </c>
      <c r="I93" s="3">
        <f>F93*4+G93*9+H93*4</f>
        <v>82.2</v>
      </c>
      <c r="J93" s="4">
        <v>0.01</v>
      </c>
      <c r="K93" s="4">
        <v>11.3</v>
      </c>
      <c r="L93" s="4">
        <v>0.41</v>
      </c>
      <c r="M93" s="4">
        <v>16.7</v>
      </c>
      <c r="N93" s="4">
        <v>2.2999999999999998</v>
      </c>
      <c r="O93" s="4">
        <v>0.2</v>
      </c>
      <c r="Q93" s="48"/>
    </row>
    <row r="94" spans="2:17" ht="20.100000000000001" customHeight="1" x14ac:dyDescent="0.25">
      <c r="B94" s="5" t="s">
        <v>261</v>
      </c>
      <c r="C94" s="6">
        <v>23.2</v>
      </c>
      <c r="D94" s="6">
        <v>19.2</v>
      </c>
      <c r="E94" s="8"/>
      <c r="F94" s="2"/>
      <c r="G94" s="2"/>
      <c r="H94" s="2"/>
      <c r="I94" s="2"/>
      <c r="J94" s="2"/>
      <c r="K94" s="2"/>
      <c r="L94" s="2"/>
      <c r="M94" s="2"/>
      <c r="N94" s="2"/>
      <c r="O94" s="2"/>
      <c r="Q94" s="48"/>
    </row>
    <row r="95" spans="2:17" ht="20.100000000000001" customHeight="1" x14ac:dyDescent="0.25">
      <c r="B95" s="5" t="s">
        <v>48</v>
      </c>
      <c r="C95" s="6">
        <v>162</v>
      </c>
      <c r="D95" s="6">
        <v>162</v>
      </c>
      <c r="E95" s="8"/>
      <c r="F95" s="2"/>
      <c r="G95" s="2"/>
      <c r="H95" s="2"/>
      <c r="I95" s="3"/>
      <c r="J95" s="4"/>
      <c r="K95" s="4"/>
      <c r="L95" s="4"/>
      <c r="M95" s="4"/>
      <c r="N95" s="4"/>
      <c r="O95" s="4"/>
      <c r="Q95" s="48"/>
    </row>
    <row r="96" spans="2:17" ht="20.100000000000001" customHeight="1" x14ac:dyDescent="0.25">
      <c r="B96" s="5" t="s">
        <v>47</v>
      </c>
      <c r="C96" s="6">
        <v>8</v>
      </c>
      <c r="D96" s="6">
        <v>8</v>
      </c>
      <c r="E96" s="8"/>
      <c r="F96" s="2"/>
      <c r="G96" s="2"/>
      <c r="H96" s="2"/>
      <c r="I96" s="3"/>
      <c r="J96" s="4"/>
      <c r="K96" s="4"/>
      <c r="L96" s="4"/>
      <c r="M96" s="4"/>
      <c r="N96" s="4"/>
      <c r="O96" s="4"/>
      <c r="Q96" s="48"/>
    </row>
    <row r="97" spans="2:17" ht="20.100000000000001" customHeight="1" x14ac:dyDescent="0.25">
      <c r="B97" s="5" t="s">
        <v>54</v>
      </c>
      <c r="C97" s="6">
        <v>6.7</v>
      </c>
      <c r="D97" s="6">
        <v>6.7</v>
      </c>
      <c r="E97" s="8"/>
      <c r="F97" s="2"/>
      <c r="G97" s="2"/>
      <c r="H97" s="2"/>
      <c r="I97" s="3"/>
      <c r="J97" s="4"/>
      <c r="K97" s="4"/>
      <c r="L97" s="4"/>
      <c r="M97" s="4"/>
      <c r="N97" s="4"/>
      <c r="O97" s="4"/>
      <c r="Q97" s="48"/>
    </row>
    <row r="98" spans="2:17" ht="20.100000000000001" customHeight="1" x14ac:dyDescent="0.25">
      <c r="B98" s="8" t="s">
        <v>50</v>
      </c>
      <c r="C98" s="8"/>
      <c r="D98" s="8"/>
      <c r="E98" s="8"/>
      <c r="F98" s="3">
        <f t="shared" ref="F98:O98" si="4">F76+F23+F21+F7</f>
        <v>47.76</v>
      </c>
      <c r="G98" s="3">
        <f t="shared" si="4"/>
        <v>44.69</v>
      </c>
      <c r="H98" s="3">
        <f t="shared" si="4"/>
        <v>219.59000000000003</v>
      </c>
      <c r="I98" s="3">
        <f t="shared" si="4"/>
        <v>1471.6100000000001</v>
      </c>
      <c r="J98" s="3">
        <f t="shared" si="4"/>
        <v>3.72</v>
      </c>
      <c r="K98" s="3">
        <f t="shared" si="4"/>
        <v>209.56</v>
      </c>
      <c r="L98" s="3">
        <f t="shared" si="4"/>
        <v>71.81</v>
      </c>
      <c r="M98" s="3">
        <f t="shared" si="4"/>
        <v>670.23</v>
      </c>
      <c r="N98" s="3">
        <f t="shared" si="4"/>
        <v>199.89</v>
      </c>
      <c r="O98" s="3">
        <f t="shared" si="4"/>
        <v>12.139999999999999</v>
      </c>
    </row>
  </sheetData>
  <mergeCells count="12">
    <mergeCell ref="V24:Y24"/>
    <mergeCell ref="R51:Y51"/>
    <mergeCell ref="B1:O1"/>
    <mergeCell ref="B2:O2"/>
    <mergeCell ref="B3:O3"/>
    <mergeCell ref="B4:B5"/>
    <mergeCell ref="C4:C5"/>
    <mergeCell ref="D4:D5"/>
    <mergeCell ref="F4:I4"/>
    <mergeCell ref="J4:O4"/>
    <mergeCell ref="J5:L5"/>
    <mergeCell ref="M5:O5"/>
  </mergeCells>
  <pageMargins left="0.7" right="0.7" top="0.75" bottom="0.75" header="0.3" footer="0.3"/>
  <pageSetup paperSize="9" scale="8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90"/>
  <sheetViews>
    <sheetView topLeftCell="A80" workbookViewId="0">
      <selection activeCell="O90" sqref="B1:O90"/>
    </sheetView>
  </sheetViews>
  <sheetFormatPr defaultRowHeight="15" x14ac:dyDescent="0.25"/>
  <cols>
    <col min="1" max="1" width="0.140625" customWidth="1"/>
    <col min="2" max="2" width="28.7109375" style="21" customWidth="1"/>
  </cols>
  <sheetData>
    <row r="1" spans="2:17" ht="30" customHeight="1" x14ac:dyDescent="0.25">
      <c r="B1" s="203" t="s">
        <v>103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2:17" ht="69.75" customHeight="1" x14ac:dyDescent="0.25">
      <c r="B2" s="203" t="s">
        <v>102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2:17" x14ac:dyDescent="0.25">
      <c r="B3" s="206" t="s">
        <v>75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17" ht="28.5" customHeight="1" x14ac:dyDescent="0.25">
      <c r="B4" s="201" t="s">
        <v>1</v>
      </c>
      <c r="C4" s="201" t="s">
        <v>2</v>
      </c>
      <c r="D4" s="201" t="s">
        <v>3</v>
      </c>
      <c r="E4" s="195" t="s">
        <v>4</v>
      </c>
      <c r="F4" s="209"/>
      <c r="G4" s="210"/>
      <c r="H4" s="210"/>
      <c r="I4" s="211"/>
      <c r="J4" s="198" t="s">
        <v>5</v>
      </c>
      <c r="K4" s="199"/>
      <c r="L4" s="199"/>
      <c r="M4" s="199"/>
      <c r="N4" s="199"/>
      <c r="O4" s="200"/>
    </row>
    <row r="5" spans="2:17" ht="15" customHeight="1" x14ac:dyDescent="0.25">
      <c r="B5" s="202"/>
      <c r="C5" s="202"/>
      <c r="D5" s="202"/>
      <c r="E5" s="15" t="s">
        <v>6</v>
      </c>
      <c r="F5" s="2" t="s">
        <v>7</v>
      </c>
      <c r="G5" s="2" t="s">
        <v>8</v>
      </c>
      <c r="H5" s="2" t="s">
        <v>9</v>
      </c>
      <c r="I5" s="8" t="s">
        <v>10</v>
      </c>
      <c r="J5" s="198" t="s">
        <v>11</v>
      </c>
      <c r="K5" s="199"/>
      <c r="L5" s="200"/>
      <c r="M5" s="198" t="s">
        <v>12</v>
      </c>
      <c r="N5" s="199"/>
      <c r="O5" s="200"/>
    </row>
    <row r="6" spans="2:17" x14ac:dyDescent="0.25">
      <c r="B6" s="15"/>
      <c r="C6" s="15"/>
      <c r="D6" s="15"/>
      <c r="E6" s="15"/>
      <c r="F6" s="2"/>
      <c r="G6" s="2"/>
      <c r="H6" s="2"/>
      <c r="I6" s="8"/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49"/>
      <c r="Q6" s="48"/>
    </row>
    <row r="7" spans="2:17" x14ac:dyDescent="0.25">
      <c r="B7" s="8" t="s">
        <v>19</v>
      </c>
      <c r="C7" s="8">
        <v>350</v>
      </c>
      <c r="D7" s="8"/>
      <c r="E7" s="8"/>
      <c r="F7" s="2">
        <f>F8+F9+F10+F11+F16</f>
        <v>13.6</v>
      </c>
      <c r="G7" s="2">
        <f t="shared" ref="G7:O7" si="0">G8+G9+G10+G11+G16</f>
        <v>17.5</v>
      </c>
      <c r="H7" s="2">
        <f t="shared" si="0"/>
        <v>31.39</v>
      </c>
      <c r="I7" s="2">
        <f t="shared" si="0"/>
        <v>337.46000000000004</v>
      </c>
      <c r="J7" s="2">
        <f t="shared" si="0"/>
        <v>2.95</v>
      </c>
      <c r="K7" s="2">
        <f t="shared" si="0"/>
        <v>7.31</v>
      </c>
      <c r="L7" s="2">
        <f t="shared" si="0"/>
        <v>0.24</v>
      </c>
      <c r="M7" s="2">
        <f t="shared" si="0"/>
        <v>97.460000000000008</v>
      </c>
      <c r="N7" s="2">
        <f t="shared" si="0"/>
        <v>22.369999999999997</v>
      </c>
      <c r="O7" s="2">
        <f t="shared" si="0"/>
        <v>2.17</v>
      </c>
      <c r="Q7" s="48"/>
    </row>
    <row r="8" spans="2:17" x14ac:dyDescent="0.25">
      <c r="B8" s="20" t="s">
        <v>347</v>
      </c>
      <c r="C8" s="6">
        <v>40</v>
      </c>
      <c r="D8" s="6">
        <v>40</v>
      </c>
      <c r="E8" s="8">
        <v>40</v>
      </c>
      <c r="F8" s="2">
        <v>2</v>
      </c>
      <c r="G8" s="2">
        <v>0.4</v>
      </c>
      <c r="H8" s="2">
        <v>17.600000000000001</v>
      </c>
      <c r="I8" s="3">
        <f>F8*4+G8*9+H8*4</f>
        <v>82</v>
      </c>
      <c r="J8" s="4">
        <v>0.04</v>
      </c>
      <c r="K8" s="4">
        <v>0</v>
      </c>
      <c r="L8" s="4">
        <v>0</v>
      </c>
      <c r="M8" s="4">
        <v>7.2</v>
      </c>
      <c r="N8" s="4">
        <v>7.6</v>
      </c>
      <c r="O8" s="4">
        <v>1.2</v>
      </c>
      <c r="Q8" s="48"/>
    </row>
    <row r="9" spans="2:17" ht="30.75" customHeight="1" x14ac:dyDescent="0.25">
      <c r="B9" s="79" t="s">
        <v>199</v>
      </c>
      <c r="C9" s="80">
        <v>43</v>
      </c>
      <c r="D9" s="80">
        <v>40</v>
      </c>
      <c r="E9" s="81">
        <v>40</v>
      </c>
      <c r="F9" s="82">
        <v>0.9</v>
      </c>
      <c r="G9" s="82">
        <v>1.9</v>
      </c>
      <c r="H9" s="82">
        <v>3.1</v>
      </c>
      <c r="I9" s="3">
        <f>F9*4+G9*9+H9*4</f>
        <v>33.1</v>
      </c>
      <c r="J9" s="61">
        <v>1.2</v>
      </c>
      <c r="K9" s="61">
        <v>0.01</v>
      </c>
      <c r="L9" s="61">
        <v>0</v>
      </c>
      <c r="M9" s="61">
        <v>7.02</v>
      </c>
      <c r="N9" s="61">
        <v>0</v>
      </c>
      <c r="O9" s="61">
        <v>0.2</v>
      </c>
      <c r="Q9" s="48"/>
    </row>
    <row r="10" spans="2:17" ht="21" customHeight="1" x14ac:dyDescent="0.25">
      <c r="B10" s="179" t="s">
        <v>399</v>
      </c>
      <c r="C10" s="16"/>
      <c r="D10" s="16"/>
      <c r="E10" s="8">
        <v>50</v>
      </c>
      <c r="F10" s="2">
        <v>4.7</v>
      </c>
      <c r="G10" s="2">
        <v>8.5</v>
      </c>
      <c r="H10" s="2">
        <v>2.4</v>
      </c>
      <c r="I10" s="3">
        <f>F10*4+G10*9+H10*4</f>
        <v>104.89999999999999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Q10" s="48"/>
    </row>
    <row r="11" spans="2:17" ht="51" x14ac:dyDescent="0.25">
      <c r="B11" s="16" t="s">
        <v>148</v>
      </c>
      <c r="C11" s="17"/>
      <c r="D11" s="18"/>
      <c r="E11" s="8">
        <v>150</v>
      </c>
      <c r="F11" s="2">
        <v>1.1000000000000001</v>
      </c>
      <c r="G11" s="2">
        <v>1.2</v>
      </c>
      <c r="H11" s="2">
        <v>7.29</v>
      </c>
      <c r="I11" s="3">
        <f>H11*4+G11*9+F11*4</f>
        <v>44.36</v>
      </c>
      <c r="J11" s="4">
        <v>0.01</v>
      </c>
      <c r="K11" s="4">
        <v>7.2</v>
      </c>
      <c r="L11" s="4">
        <v>0.21</v>
      </c>
      <c r="M11" s="4">
        <v>42.64</v>
      </c>
      <c r="N11" s="4">
        <v>4.87</v>
      </c>
      <c r="O11" s="4">
        <v>7.0000000000000007E-2</v>
      </c>
      <c r="Q11" s="48"/>
    </row>
    <row r="12" spans="2:17" x14ac:dyDescent="0.25">
      <c r="B12" s="14" t="s">
        <v>229</v>
      </c>
      <c r="C12" s="9">
        <v>1.1000000000000001</v>
      </c>
      <c r="D12" s="9">
        <v>1.1000000000000001</v>
      </c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Q12" s="48"/>
    </row>
    <row r="13" spans="2:17" x14ac:dyDescent="0.25">
      <c r="B13" s="5" t="s">
        <v>24</v>
      </c>
      <c r="C13" s="6">
        <v>5</v>
      </c>
      <c r="D13" s="6">
        <v>5</v>
      </c>
      <c r="E13" s="6"/>
      <c r="F13" s="7"/>
      <c r="G13" s="7"/>
      <c r="H13" s="7"/>
      <c r="I13" s="6"/>
      <c r="J13" s="6"/>
      <c r="K13" s="6"/>
      <c r="L13" s="6"/>
      <c r="M13" s="6"/>
      <c r="N13" s="6"/>
      <c r="O13" s="6"/>
      <c r="Q13" s="48"/>
    </row>
    <row r="14" spans="2:17" x14ac:dyDescent="0.25">
      <c r="B14" s="14" t="s">
        <v>28</v>
      </c>
      <c r="C14" s="6">
        <v>150</v>
      </c>
      <c r="D14" s="6">
        <v>150</v>
      </c>
      <c r="E14" s="6"/>
      <c r="F14" s="7"/>
      <c r="G14" s="7"/>
      <c r="H14" s="7"/>
      <c r="I14" s="6"/>
      <c r="J14" s="6"/>
      <c r="K14" s="6"/>
      <c r="L14" s="6"/>
      <c r="M14" s="6"/>
      <c r="N14" s="6"/>
      <c r="O14" s="6"/>
      <c r="Q14" s="48"/>
    </row>
    <row r="15" spans="2:17" x14ac:dyDescent="0.25">
      <c r="B15" s="19" t="s">
        <v>29</v>
      </c>
      <c r="C15" s="10">
        <f>C14*120/1000</f>
        <v>18</v>
      </c>
      <c r="D15" s="10">
        <f>D14*120/1000</f>
        <v>18</v>
      </c>
      <c r="E15" s="6"/>
      <c r="F15" s="7"/>
      <c r="G15" s="7"/>
      <c r="H15" s="7"/>
      <c r="I15" s="6"/>
      <c r="J15" s="6"/>
      <c r="K15" s="6"/>
      <c r="L15" s="6"/>
      <c r="M15" s="6"/>
      <c r="N15" s="6"/>
      <c r="O15" s="6"/>
      <c r="Q15" s="48"/>
    </row>
    <row r="16" spans="2:17" ht="52.5" customHeight="1" x14ac:dyDescent="0.25">
      <c r="B16" s="16" t="s">
        <v>222</v>
      </c>
      <c r="C16" s="16"/>
      <c r="D16" s="16"/>
      <c r="E16" s="8">
        <v>70</v>
      </c>
      <c r="F16" s="2">
        <v>4.9000000000000004</v>
      </c>
      <c r="G16" s="2">
        <v>5.5</v>
      </c>
      <c r="H16" s="2">
        <v>1</v>
      </c>
      <c r="I16" s="3">
        <f>F16*4+G16*9+H16*4</f>
        <v>73.099999999999994</v>
      </c>
      <c r="J16" s="4">
        <v>1.7</v>
      </c>
      <c r="K16" s="4">
        <v>0.1</v>
      </c>
      <c r="L16" s="4">
        <v>0.03</v>
      </c>
      <c r="M16" s="4">
        <v>40.6</v>
      </c>
      <c r="N16" s="4">
        <v>9.9</v>
      </c>
      <c r="O16" s="4">
        <v>0.7</v>
      </c>
      <c r="Q16" s="48"/>
    </row>
    <row r="17" spans="2:29" x14ac:dyDescent="0.25">
      <c r="B17" s="86" t="s">
        <v>223</v>
      </c>
      <c r="C17" s="11">
        <v>63</v>
      </c>
      <c r="D17" s="11">
        <v>55</v>
      </c>
      <c r="E17" s="11"/>
      <c r="F17" s="7"/>
      <c r="G17" s="7"/>
      <c r="H17" s="7"/>
      <c r="I17" s="7"/>
      <c r="J17" s="7"/>
      <c r="K17" s="7"/>
      <c r="L17" s="7"/>
      <c r="M17" s="7"/>
      <c r="N17" s="7"/>
      <c r="O17" s="7"/>
      <c r="Q17" s="48"/>
    </row>
    <row r="18" spans="2:29" x14ac:dyDescent="0.25">
      <c r="B18" s="86" t="s">
        <v>22</v>
      </c>
      <c r="C18" s="11">
        <v>20</v>
      </c>
      <c r="D18" s="11">
        <v>20</v>
      </c>
      <c r="E18" s="11"/>
      <c r="F18" s="7"/>
      <c r="G18" s="7"/>
      <c r="H18" s="7"/>
      <c r="I18" s="6"/>
      <c r="J18" s="4"/>
      <c r="K18" s="4"/>
      <c r="L18" s="4"/>
      <c r="M18" s="4"/>
      <c r="N18" s="4"/>
      <c r="O18" s="4"/>
      <c r="Q18" s="48"/>
    </row>
    <row r="19" spans="2:29" x14ac:dyDescent="0.25">
      <c r="B19" s="87" t="s">
        <v>23</v>
      </c>
      <c r="C19" s="10">
        <v>3</v>
      </c>
      <c r="D19" s="10">
        <v>3</v>
      </c>
      <c r="E19" s="11"/>
      <c r="F19" s="7"/>
      <c r="G19" s="7"/>
      <c r="H19" s="7"/>
      <c r="I19" s="6"/>
      <c r="J19" s="4"/>
      <c r="K19" s="4"/>
      <c r="L19" s="4"/>
      <c r="M19" s="4"/>
      <c r="N19" s="4"/>
      <c r="O19" s="4"/>
      <c r="Q19" s="48"/>
    </row>
    <row r="20" spans="2:29" x14ac:dyDescent="0.25">
      <c r="B20" s="87" t="s">
        <v>224</v>
      </c>
      <c r="C20" s="10"/>
      <c r="D20" s="10">
        <v>55</v>
      </c>
      <c r="E20" s="11"/>
      <c r="F20" s="7"/>
      <c r="G20" s="7"/>
      <c r="H20" s="7"/>
      <c r="I20" s="6"/>
      <c r="J20" s="4"/>
      <c r="K20" s="4"/>
      <c r="L20" s="4"/>
      <c r="M20" s="4"/>
      <c r="N20" s="4"/>
      <c r="O20" s="4"/>
      <c r="Q20" s="48"/>
    </row>
    <row r="21" spans="2:29" x14ac:dyDescent="0.25">
      <c r="B21" s="86" t="s">
        <v>225</v>
      </c>
      <c r="C21" s="6">
        <v>0.5</v>
      </c>
      <c r="D21" s="6">
        <v>0.5</v>
      </c>
      <c r="E21" s="11"/>
      <c r="F21" s="7"/>
      <c r="G21" s="7"/>
      <c r="H21" s="7"/>
      <c r="I21" s="6"/>
      <c r="J21" s="4"/>
      <c r="K21" s="4"/>
      <c r="L21" s="4"/>
      <c r="M21" s="4"/>
      <c r="N21" s="4"/>
      <c r="O21" s="4"/>
      <c r="Q21" s="48"/>
    </row>
    <row r="22" spans="2:29" x14ac:dyDescent="0.25">
      <c r="B22" s="86" t="s">
        <v>25</v>
      </c>
      <c r="C22" s="6">
        <v>1.5</v>
      </c>
      <c r="D22" s="6">
        <v>1.5</v>
      </c>
      <c r="E22" s="11"/>
      <c r="F22" s="7"/>
      <c r="G22" s="7"/>
      <c r="H22" s="2"/>
      <c r="I22" s="8"/>
      <c r="J22" s="88"/>
      <c r="K22" s="88"/>
      <c r="L22" s="88"/>
      <c r="M22" s="88"/>
      <c r="N22" s="88"/>
      <c r="O22" s="88"/>
      <c r="Q22" s="48"/>
    </row>
    <row r="23" spans="2:29" x14ac:dyDescent="0.25">
      <c r="B23" s="86" t="s">
        <v>226</v>
      </c>
      <c r="C23" s="6"/>
      <c r="D23" s="11">
        <v>70</v>
      </c>
      <c r="E23" s="11"/>
      <c r="F23" s="7"/>
      <c r="G23" s="7"/>
      <c r="H23" s="2"/>
      <c r="I23" s="8"/>
      <c r="J23" s="88"/>
      <c r="K23" s="88"/>
      <c r="L23" s="88"/>
      <c r="M23" s="88"/>
      <c r="N23" s="88"/>
      <c r="O23" s="88"/>
      <c r="Q23" s="48"/>
    </row>
    <row r="24" spans="2:29" ht="20.100000000000001" customHeight="1" x14ac:dyDescent="0.25">
      <c r="B24" s="8" t="s">
        <v>128</v>
      </c>
      <c r="C24" s="8"/>
      <c r="D24" s="8"/>
      <c r="E24" s="8"/>
      <c r="F24" s="2">
        <f>F25</f>
        <v>0</v>
      </c>
      <c r="G24" s="2">
        <f t="shared" ref="G24:O24" si="1">G25</f>
        <v>0</v>
      </c>
      <c r="H24" s="2">
        <f t="shared" si="1"/>
        <v>23</v>
      </c>
      <c r="I24" s="2">
        <f t="shared" si="1"/>
        <v>92</v>
      </c>
      <c r="J24" s="2">
        <f t="shared" si="1"/>
        <v>0.02</v>
      </c>
      <c r="K24" s="2">
        <f t="shared" si="1"/>
        <v>0</v>
      </c>
      <c r="L24" s="2">
        <f t="shared" si="1"/>
        <v>4</v>
      </c>
      <c r="M24" s="2">
        <f t="shared" si="1"/>
        <v>14</v>
      </c>
      <c r="N24" s="2">
        <f t="shared" si="1"/>
        <v>8</v>
      </c>
      <c r="O24" s="2">
        <f t="shared" si="1"/>
        <v>2.8</v>
      </c>
      <c r="Q24" s="48"/>
    </row>
    <row r="25" spans="2:29" ht="20.100000000000001" customHeight="1" x14ac:dyDescent="0.25">
      <c r="B25" s="60" t="s">
        <v>205</v>
      </c>
      <c r="C25" s="6">
        <v>200</v>
      </c>
      <c r="D25" s="6">
        <v>200</v>
      </c>
      <c r="E25" s="8">
        <v>200</v>
      </c>
      <c r="F25" s="84">
        <v>0</v>
      </c>
      <c r="G25" s="84">
        <v>0</v>
      </c>
      <c r="H25" s="84">
        <v>23</v>
      </c>
      <c r="I25" s="3">
        <f>F25*4+G25*9+H25*4</f>
        <v>92</v>
      </c>
      <c r="J25" s="85">
        <v>0.02</v>
      </c>
      <c r="K25" s="85">
        <v>0</v>
      </c>
      <c r="L25" s="85">
        <v>4</v>
      </c>
      <c r="M25" s="85">
        <v>14</v>
      </c>
      <c r="N25" s="85">
        <v>8</v>
      </c>
      <c r="O25" s="167">
        <v>2.8</v>
      </c>
      <c r="P25" s="66"/>
      <c r="Q25" s="67"/>
      <c r="R25" s="67"/>
      <c r="S25" s="44"/>
      <c r="T25" s="45"/>
      <c r="U25" s="45"/>
      <c r="V25" s="45"/>
      <c r="W25" s="46"/>
      <c r="X25" s="47"/>
      <c r="Y25" s="47"/>
      <c r="Z25" s="47"/>
      <c r="AA25" s="47"/>
      <c r="AB25" s="47"/>
      <c r="AC25" s="47"/>
    </row>
    <row r="26" spans="2:29" ht="20.100000000000001" customHeight="1" x14ac:dyDescent="0.25">
      <c r="B26" s="8" t="s">
        <v>30</v>
      </c>
      <c r="C26" s="8"/>
      <c r="D26" s="8"/>
      <c r="E26" s="8"/>
      <c r="F26" s="2">
        <f t="shared" ref="F26:O26" si="2">F27+F38+F42+F56+F61+F62</f>
        <v>21.52</v>
      </c>
      <c r="G26" s="2">
        <f t="shared" si="2"/>
        <v>20.490000000000002</v>
      </c>
      <c r="H26" s="2">
        <f t="shared" si="2"/>
        <v>70.539999999999992</v>
      </c>
      <c r="I26" s="2">
        <f t="shared" si="2"/>
        <v>552.65000000000009</v>
      </c>
      <c r="J26" s="2">
        <f t="shared" si="2"/>
        <v>1.6600000000000001</v>
      </c>
      <c r="K26" s="2">
        <f t="shared" si="2"/>
        <v>261.3</v>
      </c>
      <c r="L26" s="2">
        <f t="shared" si="2"/>
        <v>27.900000000000002</v>
      </c>
      <c r="M26" s="2">
        <f t="shared" si="2"/>
        <v>280.70000000000005</v>
      </c>
      <c r="N26" s="2">
        <f t="shared" si="2"/>
        <v>108.6</v>
      </c>
      <c r="O26" s="156">
        <f t="shared" si="2"/>
        <v>4.63</v>
      </c>
      <c r="P26" s="168"/>
      <c r="Q26" s="169"/>
      <c r="R26" s="169"/>
      <c r="S26" s="170"/>
      <c r="T26" s="171"/>
      <c r="U26" s="171"/>
      <c r="V26" s="171"/>
      <c r="W26" s="46"/>
      <c r="X26" s="157"/>
      <c r="Y26" s="157"/>
      <c r="Z26" s="157"/>
      <c r="AA26" s="157"/>
      <c r="AB26" s="157"/>
      <c r="AC26" s="157"/>
    </row>
    <row r="27" spans="2:29" ht="33.75" customHeight="1" x14ac:dyDescent="0.25">
      <c r="B27" s="125" t="s">
        <v>344</v>
      </c>
      <c r="C27" s="125"/>
      <c r="D27" s="125"/>
      <c r="E27" s="8">
        <v>160</v>
      </c>
      <c r="F27" s="2">
        <v>4.5999999999999996</v>
      </c>
      <c r="G27" s="2">
        <v>4.8</v>
      </c>
      <c r="H27" s="2">
        <v>7.5</v>
      </c>
      <c r="I27" s="3">
        <f>F27*4+G27*9+H27*4</f>
        <v>91.6</v>
      </c>
      <c r="J27" s="4">
        <v>0.1</v>
      </c>
      <c r="K27" s="4">
        <v>80.900000000000006</v>
      </c>
      <c r="L27" s="4">
        <v>7.7</v>
      </c>
      <c r="M27" s="4">
        <v>226</v>
      </c>
      <c r="N27" s="4">
        <v>20.2</v>
      </c>
      <c r="O27" s="155">
        <v>0.9</v>
      </c>
      <c r="P27" s="66"/>
      <c r="Q27" s="66"/>
      <c r="R27" s="66"/>
      <c r="S27" s="44"/>
      <c r="T27" s="45"/>
      <c r="U27" s="45"/>
      <c r="V27" s="45"/>
      <c r="W27" s="46"/>
      <c r="X27" s="47"/>
      <c r="Y27" s="47"/>
      <c r="Z27" s="47"/>
      <c r="AA27" s="47"/>
      <c r="AB27" s="47"/>
      <c r="AC27" s="47"/>
    </row>
    <row r="28" spans="2:29" ht="29.25" customHeight="1" x14ac:dyDescent="0.25">
      <c r="B28" s="14" t="s">
        <v>400</v>
      </c>
      <c r="C28" s="6">
        <v>23</v>
      </c>
      <c r="D28" s="6">
        <v>20</v>
      </c>
      <c r="E28" s="8"/>
      <c r="F28" s="2"/>
      <c r="G28" s="2"/>
      <c r="H28" s="2"/>
      <c r="I28" s="2"/>
      <c r="J28" s="2"/>
      <c r="K28" s="2"/>
      <c r="L28" s="2"/>
      <c r="M28" s="2"/>
      <c r="N28" s="2"/>
      <c r="O28" s="2"/>
      <c r="P28" s="66"/>
      <c r="Q28" s="66"/>
      <c r="R28" s="66"/>
      <c r="S28" s="44"/>
      <c r="T28" s="45"/>
      <c r="U28" s="45"/>
      <c r="V28" s="45"/>
      <c r="W28" s="46"/>
      <c r="X28" s="47"/>
      <c r="Y28" s="47"/>
      <c r="Z28" s="47"/>
      <c r="AA28" s="47"/>
      <c r="AB28" s="47"/>
      <c r="AC28" s="47"/>
    </row>
    <row r="29" spans="2:29" ht="20.100000000000001" customHeight="1" x14ac:dyDescent="0.25">
      <c r="B29" s="5" t="s">
        <v>266</v>
      </c>
      <c r="C29" s="10">
        <f>D29*1.33</f>
        <v>39.900000000000006</v>
      </c>
      <c r="D29" s="10">
        <v>30</v>
      </c>
      <c r="E29" s="8"/>
      <c r="F29" s="2"/>
      <c r="G29" s="2"/>
      <c r="H29" s="2"/>
      <c r="I29" s="3"/>
      <c r="J29" s="4"/>
      <c r="K29" s="4"/>
      <c r="L29" s="4"/>
      <c r="M29" s="4"/>
      <c r="N29" s="4"/>
      <c r="O29" s="155"/>
      <c r="P29" s="128"/>
      <c r="Q29" s="130"/>
      <c r="R29" s="130"/>
      <c r="S29" s="6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</row>
    <row r="30" spans="2:29" ht="20.100000000000001" customHeight="1" x14ac:dyDescent="0.25">
      <c r="B30" s="5" t="s">
        <v>267</v>
      </c>
      <c r="C30" s="6">
        <f>D30*1.43</f>
        <v>42.9</v>
      </c>
      <c r="D30" s="6">
        <v>30</v>
      </c>
      <c r="E30" s="8"/>
      <c r="F30" s="2"/>
      <c r="G30" s="2"/>
      <c r="H30" s="2"/>
      <c r="I30" s="3"/>
      <c r="J30" s="4"/>
      <c r="K30" s="4"/>
      <c r="L30" s="4"/>
      <c r="M30" s="4"/>
      <c r="N30" s="4"/>
      <c r="O30" s="155"/>
      <c r="P30" s="126"/>
      <c r="Q30" s="67"/>
      <c r="R30" s="67"/>
      <c r="S30" s="67"/>
      <c r="T30" s="127"/>
      <c r="U30" s="127"/>
      <c r="V30" s="127"/>
      <c r="W30" s="67"/>
      <c r="X30" s="67"/>
      <c r="Y30" s="67"/>
      <c r="Z30" s="67"/>
      <c r="AA30" s="67"/>
      <c r="AB30" s="67"/>
      <c r="AC30" s="67"/>
    </row>
    <row r="31" spans="2:29" ht="20.100000000000001" customHeight="1" x14ac:dyDescent="0.25">
      <c r="B31" s="5" t="s">
        <v>268</v>
      </c>
      <c r="C31" s="10">
        <f>D31*1.54</f>
        <v>46.2</v>
      </c>
      <c r="D31" s="10">
        <v>30</v>
      </c>
      <c r="E31" s="8"/>
      <c r="F31" s="2"/>
      <c r="G31" s="2"/>
      <c r="H31" s="2"/>
      <c r="I31" s="3"/>
      <c r="J31" s="4"/>
      <c r="K31" s="4"/>
      <c r="L31" s="4"/>
      <c r="M31" s="4"/>
      <c r="N31" s="4"/>
      <c r="O31" s="155"/>
      <c r="P31" s="128"/>
      <c r="Q31" s="67"/>
      <c r="R31" s="67"/>
      <c r="S31" s="67"/>
      <c r="T31" s="127"/>
      <c r="U31" s="127"/>
      <c r="V31" s="127"/>
      <c r="W31" s="67"/>
      <c r="X31" s="67"/>
      <c r="Y31" s="67"/>
      <c r="Z31" s="67"/>
      <c r="AA31" s="67"/>
      <c r="AB31" s="67"/>
      <c r="AC31" s="67"/>
    </row>
    <row r="32" spans="2:29" ht="27" customHeight="1" x14ac:dyDescent="0.25">
      <c r="B32" s="5" t="s">
        <v>269</v>
      </c>
      <c r="C32" s="6">
        <f>D32*1.67</f>
        <v>50.099999999999994</v>
      </c>
      <c r="D32" s="6">
        <v>30</v>
      </c>
      <c r="E32" s="8"/>
      <c r="F32" s="2"/>
      <c r="G32" s="2"/>
      <c r="H32" s="2"/>
      <c r="I32" s="3"/>
      <c r="J32" s="4"/>
      <c r="K32" s="4"/>
      <c r="L32" s="4"/>
      <c r="M32" s="4"/>
      <c r="N32" s="4"/>
      <c r="O32" s="155"/>
      <c r="P32" s="131"/>
      <c r="Q32" s="103"/>
      <c r="R32" s="103"/>
      <c r="S32" s="67"/>
      <c r="T32" s="127"/>
      <c r="U32" s="127"/>
      <c r="V32" s="127"/>
      <c r="W32" s="67"/>
      <c r="X32" s="67"/>
      <c r="Y32" s="67"/>
      <c r="Z32" s="67"/>
      <c r="AA32" s="67"/>
      <c r="AB32" s="67"/>
      <c r="AC32" s="67"/>
    </row>
    <row r="33" spans="2:17" ht="20.100000000000001" customHeight="1" x14ac:dyDescent="0.25">
      <c r="B33" s="5" t="s">
        <v>270</v>
      </c>
      <c r="C33" s="10">
        <f>D33*1.25</f>
        <v>15</v>
      </c>
      <c r="D33" s="10">
        <v>12</v>
      </c>
      <c r="E33" s="8"/>
      <c r="F33" s="2"/>
      <c r="G33" s="2"/>
      <c r="H33" s="2"/>
      <c r="I33" s="3"/>
      <c r="J33" s="4"/>
      <c r="K33" s="4"/>
      <c r="L33" s="4"/>
      <c r="M33" s="4"/>
      <c r="N33" s="4"/>
      <c r="O33" s="4"/>
      <c r="Q33" s="48"/>
    </row>
    <row r="34" spans="2:17" ht="20.100000000000001" customHeight="1" x14ac:dyDescent="0.25">
      <c r="B34" s="5" t="s">
        <v>271</v>
      </c>
      <c r="C34" s="6">
        <f>D34*1.33</f>
        <v>15.96</v>
      </c>
      <c r="D34" s="6">
        <v>12</v>
      </c>
      <c r="E34" s="8"/>
      <c r="F34" s="2"/>
      <c r="G34" s="2"/>
      <c r="H34" s="2"/>
      <c r="I34" s="3"/>
      <c r="J34" s="4"/>
      <c r="K34" s="4"/>
      <c r="L34" s="4"/>
      <c r="M34" s="4"/>
      <c r="N34" s="4"/>
      <c r="O34" s="4"/>
      <c r="Q34" s="48"/>
    </row>
    <row r="35" spans="2:17" ht="21.75" customHeight="1" x14ac:dyDescent="0.25">
      <c r="B35" s="5" t="s">
        <v>272</v>
      </c>
      <c r="C35" s="10">
        <f>D35*1.19</f>
        <v>14.28</v>
      </c>
      <c r="D35" s="10">
        <v>12</v>
      </c>
      <c r="E35" s="8"/>
      <c r="F35" s="2"/>
      <c r="G35" s="2"/>
      <c r="H35" s="2"/>
      <c r="I35" s="3"/>
      <c r="J35" s="4"/>
      <c r="K35" s="4"/>
      <c r="L35" s="4"/>
      <c r="M35" s="4"/>
      <c r="N35" s="4"/>
      <c r="O35" s="4"/>
      <c r="Q35" s="48"/>
    </row>
    <row r="36" spans="2:17" ht="20.100000000000001" customHeight="1" x14ac:dyDescent="0.25">
      <c r="B36" s="5" t="s">
        <v>25</v>
      </c>
      <c r="C36" s="6">
        <v>3</v>
      </c>
      <c r="D36" s="6">
        <v>3</v>
      </c>
      <c r="E36" s="8"/>
      <c r="F36" s="2"/>
      <c r="G36" s="2"/>
      <c r="H36" s="2"/>
      <c r="I36" s="3"/>
      <c r="J36" s="4"/>
      <c r="K36" s="4"/>
      <c r="L36" s="4"/>
      <c r="M36" s="4"/>
      <c r="N36" s="4"/>
      <c r="O36" s="4"/>
      <c r="Q36" s="48"/>
    </row>
    <row r="37" spans="2:17" ht="20.100000000000001" customHeight="1" x14ac:dyDescent="0.25">
      <c r="B37" s="5" t="s">
        <v>223</v>
      </c>
      <c r="C37" s="10">
        <v>29</v>
      </c>
      <c r="D37" s="10">
        <v>24</v>
      </c>
      <c r="E37" s="8"/>
      <c r="F37" s="2"/>
      <c r="G37" s="2"/>
      <c r="H37" s="2"/>
      <c r="I37" s="3"/>
      <c r="J37" s="4"/>
      <c r="K37" s="4"/>
      <c r="L37" s="4"/>
      <c r="M37" s="4"/>
      <c r="N37" s="4"/>
      <c r="O37" s="4"/>
      <c r="Q37" s="48"/>
    </row>
    <row r="38" spans="2:17" ht="20.100000000000001" customHeight="1" x14ac:dyDescent="0.25">
      <c r="B38" s="16" t="s">
        <v>157</v>
      </c>
      <c r="C38" s="17"/>
      <c r="D38" s="18"/>
      <c r="E38" s="8">
        <v>40</v>
      </c>
      <c r="F38" s="2">
        <v>0.26</v>
      </c>
      <c r="G38" s="2">
        <v>0.04</v>
      </c>
      <c r="H38" s="2">
        <v>0.84</v>
      </c>
      <c r="I38" s="3">
        <f>H38*4+G38*9+F38*4</f>
        <v>4.76</v>
      </c>
      <c r="J38" s="4">
        <v>0.04</v>
      </c>
      <c r="K38" s="4">
        <v>21.4</v>
      </c>
      <c r="L38" s="4">
        <v>2.1</v>
      </c>
      <c r="M38" s="4">
        <v>8.1999999999999993</v>
      </c>
      <c r="N38" s="4">
        <v>6.4</v>
      </c>
      <c r="O38" s="1">
        <v>0.3</v>
      </c>
      <c r="Q38" s="48"/>
    </row>
    <row r="39" spans="2:17" ht="30" customHeight="1" x14ac:dyDescent="0.25">
      <c r="B39" s="19" t="s">
        <v>158</v>
      </c>
      <c r="C39" s="7">
        <v>21</v>
      </c>
      <c r="D39" s="11">
        <v>20</v>
      </c>
      <c r="E39" s="6"/>
      <c r="F39" s="7"/>
      <c r="G39" s="7"/>
      <c r="H39" s="7"/>
      <c r="I39" s="6"/>
      <c r="J39" s="9"/>
      <c r="K39" s="9"/>
      <c r="L39" s="9"/>
      <c r="M39" s="9"/>
      <c r="N39" s="9"/>
      <c r="O39" s="9"/>
      <c r="Q39" s="48"/>
    </row>
    <row r="40" spans="2:17" ht="20.100000000000001" customHeight="1" x14ac:dyDescent="0.25">
      <c r="B40" s="14" t="s">
        <v>159</v>
      </c>
      <c r="C40" s="11">
        <v>21</v>
      </c>
      <c r="D40" s="11">
        <v>20</v>
      </c>
      <c r="E40" s="11"/>
      <c r="F40" s="7"/>
      <c r="G40" s="7"/>
      <c r="H40" s="7"/>
      <c r="I40" s="6"/>
      <c r="J40" s="9"/>
      <c r="K40" s="9"/>
      <c r="L40" s="9"/>
      <c r="M40" s="9"/>
      <c r="N40" s="9"/>
      <c r="O40" s="9"/>
      <c r="Q40" s="48"/>
    </row>
    <row r="41" spans="2:17" ht="21" customHeight="1" x14ac:dyDescent="0.25">
      <c r="B41" s="14" t="s">
        <v>341</v>
      </c>
      <c r="C41" s="11">
        <v>33</v>
      </c>
      <c r="D41" s="11">
        <v>20</v>
      </c>
      <c r="E41" s="11"/>
      <c r="F41" s="7"/>
      <c r="G41" s="7"/>
      <c r="H41" s="7"/>
      <c r="I41" s="6"/>
      <c r="J41" s="9"/>
      <c r="K41" s="9"/>
      <c r="L41" s="9"/>
      <c r="M41" s="9"/>
      <c r="N41" s="9"/>
      <c r="O41" s="9"/>
      <c r="Q41" s="48"/>
    </row>
    <row r="42" spans="2:17" ht="28.5" customHeight="1" x14ac:dyDescent="0.25">
      <c r="B42" s="185" t="s">
        <v>335</v>
      </c>
      <c r="C42" s="186"/>
      <c r="D42" s="187"/>
      <c r="E42" s="81">
        <v>160</v>
      </c>
      <c r="F42" s="82">
        <v>12</v>
      </c>
      <c r="G42" s="82">
        <v>15</v>
      </c>
      <c r="H42" s="82">
        <v>16</v>
      </c>
      <c r="I42" s="3">
        <f>F42*4+G42*9+H42*4</f>
        <v>247</v>
      </c>
      <c r="J42" s="61">
        <v>1</v>
      </c>
      <c r="K42" s="61">
        <v>159</v>
      </c>
      <c r="L42" s="61">
        <v>16</v>
      </c>
      <c r="M42" s="61">
        <v>23</v>
      </c>
      <c r="N42" s="61">
        <v>59</v>
      </c>
      <c r="O42" s="61">
        <v>1</v>
      </c>
      <c r="P42" s="119"/>
      <c r="Q42" s="100"/>
    </row>
    <row r="43" spans="2:17" ht="20.100000000000001" customHeight="1" x14ac:dyDescent="0.25">
      <c r="B43" s="5" t="s">
        <v>336</v>
      </c>
      <c r="C43" s="11">
        <v>65</v>
      </c>
      <c r="D43" s="91">
        <v>60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08"/>
      <c r="Q43" s="117"/>
    </row>
    <row r="44" spans="2:17" ht="20.100000000000001" customHeight="1" x14ac:dyDescent="0.25">
      <c r="B44" s="5" t="s">
        <v>20</v>
      </c>
      <c r="C44" s="11">
        <v>1</v>
      </c>
      <c r="D44" s="91">
        <v>1</v>
      </c>
      <c r="E44" s="90"/>
      <c r="F44" s="90"/>
      <c r="G44" s="92"/>
      <c r="H44" s="92"/>
      <c r="I44" s="91"/>
      <c r="J44" s="99"/>
      <c r="K44" s="99"/>
      <c r="L44" s="99"/>
      <c r="M44" s="99"/>
      <c r="N44" s="99"/>
      <c r="O44" s="99"/>
      <c r="Q44" s="100"/>
    </row>
    <row r="45" spans="2:17" ht="20.100000000000001" customHeight="1" x14ac:dyDescent="0.25">
      <c r="B45" s="5" t="s">
        <v>401</v>
      </c>
      <c r="C45" s="11"/>
      <c r="D45" s="91">
        <v>37</v>
      </c>
      <c r="E45" s="90"/>
      <c r="F45" s="90"/>
      <c r="G45" s="92"/>
      <c r="H45" s="92"/>
      <c r="I45" s="91"/>
      <c r="J45" s="99"/>
      <c r="K45" s="99"/>
      <c r="L45" s="99"/>
      <c r="M45" s="99"/>
      <c r="N45" s="99"/>
      <c r="O45" s="99"/>
      <c r="Q45" s="100"/>
    </row>
    <row r="46" spans="2:17" ht="30" customHeight="1" x14ac:dyDescent="0.25">
      <c r="B46" s="14" t="s">
        <v>55</v>
      </c>
      <c r="C46" s="11">
        <v>104</v>
      </c>
      <c r="D46" s="91">
        <v>78</v>
      </c>
      <c r="E46" s="90"/>
      <c r="F46" s="90"/>
      <c r="G46" s="92"/>
      <c r="H46" s="92"/>
      <c r="I46" s="91"/>
      <c r="J46" s="99"/>
      <c r="K46" s="99"/>
      <c r="L46" s="99"/>
      <c r="M46" s="99"/>
      <c r="N46" s="99"/>
      <c r="O46" s="99"/>
      <c r="Q46" s="100"/>
    </row>
    <row r="47" spans="2:17" ht="20.100000000000001" customHeight="1" x14ac:dyDescent="0.25">
      <c r="B47" s="5" t="s">
        <v>32</v>
      </c>
      <c r="C47" s="11">
        <v>113</v>
      </c>
      <c r="D47" s="91">
        <v>78</v>
      </c>
      <c r="E47" s="90"/>
      <c r="F47" s="90"/>
      <c r="G47" s="92"/>
      <c r="H47" s="92"/>
      <c r="I47" s="91"/>
      <c r="J47" s="99"/>
      <c r="K47" s="99"/>
      <c r="L47" s="99"/>
      <c r="M47" s="99"/>
      <c r="N47" s="99"/>
      <c r="O47" s="99"/>
      <c r="Q47" s="100"/>
    </row>
    <row r="48" spans="2:17" ht="20.100000000000001" customHeight="1" x14ac:dyDescent="0.25">
      <c r="B48" s="5" t="s">
        <v>33</v>
      </c>
      <c r="C48" s="11">
        <v>121</v>
      </c>
      <c r="D48" s="91">
        <v>78</v>
      </c>
      <c r="E48" s="90"/>
      <c r="F48" s="90"/>
      <c r="G48" s="92"/>
      <c r="H48" s="92"/>
      <c r="I48" s="91"/>
      <c r="J48" s="99"/>
      <c r="K48" s="99"/>
      <c r="L48" s="99"/>
      <c r="M48" s="99"/>
      <c r="N48" s="99"/>
      <c r="O48" s="99"/>
      <c r="Q48" s="100"/>
    </row>
    <row r="49" spans="2:17" ht="20.100000000000001" customHeight="1" x14ac:dyDescent="0.25">
      <c r="B49" s="5" t="s">
        <v>34</v>
      </c>
      <c r="C49" s="11">
        <v>131</v>
      </c>
      <c r="D49" s="91">
        <v>78</v>
      </c>
      <c r="E49" s="90"/>
      <c r="F49" s="90"/>
      <c r="G49" s="92"/>
      <c r="H49" s="92"/>
      <c r="I49" s="91"/>
      <c r="J49" s="99"/>
      <c r="K49" s="99"/>
      <c r="L49" s="99"/>
      <c r="M49" s="99"/>
      <c r="N49" s="99"/>
      <c r="O49" s="99"/>
      <c r="Q49" s="100"/>
    </row>
    <row r="50" spans="2:17" ht="20.100000000000001" customHeight="1" x14ac:dyDescent="0.25">
      <c r="B50" s="5" t="s">
        <v>41</v>
      </c>
      <c r="C50" s="90">
        <v>22</v>
      </c>
      <c r="D50" s="90">
        <v>20</v>
      </c>
      <c r="E50" s="90"/>
      <c r="F50" s="90"/>
      <c r="G50" s="92"/>
      <c r="H50" s="92"/>
      <c r="I50" s="91"/>
      <c r="J50" s="99"/>
      <c r="K50" s="99"/>
      <c r="L50" s="99"/>
      <c r="M50" s="99"/>
      <c r="N50" s="99"/>
      <c r="O50" s="99"/>
      <c r="Q50" s="100"/>
    </row>
    <row r="51" spans="2:17" ht="20.100000000000001" customHeight="1" x14ac:dyDescent="0.25">
      <c r="B51" s="5" t="s">
        <v>36</v>
      </c>
      <c r="C51" s="91">
        <v>24</v>
      </c>
      <c r="D51" s="90">
        <v>20</v>
      </c>
      <c r="E51" s="90"/>
      <c r="F51" s="90"/>
      <c r="G51" s="92"/>
      <c r="H51" s="92"/>
      <c r="I51" s="91"/>
      <c r="J51" s="99"/>
      <c r="K51" s="99"/>
      <c r="L51" s="99"/>
      <c r="M51" s="99"/>
      <c r="N51" s="99"/>
      <c r="O51" s="99"/>
      <c r="Q51" s="100"/>
    </row>
    <row r="52" spans="2:17" ht="20.100000000000001" customHeight="1" x14ac:dyDescent="0.25">
      <c r="B52" s="5" t="s">
        <v>190</v>
      </c>
      <c r="C52" s="90">
        <v>2</v>
      </c>
      <c r="D52" s="90">
        <v>2</v>
      </c>
      <c r="E52" s="90"/>
      <c r="F52" s="90"/>
      <c r="G52" s="92"/>
      <c r="H52" s="92"/>
      <c r="I52" s="91"/>
      <c r="J52" s="99"/>
      <c r="K52" s="99"/>
      <c r="L52" s="99"/>
      <c r="M52" s="99"/>
      <c r="N52" s="99"/>
      <c r="O52" s="99"/>
      <c r="Q52" s="100"/>
    </row>
    <row r="53" spans="2:17" ht="20.100000000000001" customHeight="1" x14ac:dyDescent="0.25">
      <c r="B53" s="5" t="s">
        <v>35</v>
      </c>
      <c r="C53" s="91">
        <v>12</v>
      </c>
      <c r="D53" s="90">
        <v>10</v>
      </c>
      <c r="E53" s="90"/>
      <c r="F53" s="90"/>
      <c r="G53" s="92"/>
      <c r="H53" s="92"/>
      <c r="I53" s="91"/>
      <c r="J53" s="99"/>
      <c r="K53" s="99"/>
      <c r="L53" s="99"/>
      <c r="M53" s="99"/>
      <c r="N53" s="99"/>
      <c r="O53" s="99"/>
      <c r="Q53" s="100"/>
    </row>
    <row r="54" spans="2:17" ht="20.100000000000001" customHeight="1" x14ac:dyDescent="0.25">
      <c r="B54" s="5" t="s">
        <v>20</v>
      </c>
      <c r="C54" s="90">
        <v>2</v>
      </c>
      <c r="D54" s="90">
        <v>2</v>
      </c>
      <c r="E54" s="90"/>
      <c r="F54" s="90"/>
      <c r="G54" s="92"/>
      <c r="H54" s="92"/>
      <c r="I54" s="91"/>
      <c r="J54" s="99"/>
      <c r="K54" s="99"/>
      <c r="L54" s="99"/>
      <c r="M54" s="99"/>
      <c r="N54" s="99"/>
      <c r="O54" s="99"/>
      <c r="Q54" s="100"/>
    </row>
    <row r="55" spans="2:17" ht="20.100000000000001" customHeight="1" x14ac:dyDescent="0.25">
      <c r="B55" s="5" t="s">
        <v>44</v>
      </c>
      <c r="C55" s="90">
        <v>3</v>
      </c>
      <c r="D55" s="90">
        <v>3</v>
      </c>
      <c r="E55" s="90"/>
      <c r="F55" s="90"/>
      <c r="G55" s="92"/>
      <c r="H55" s="92"/>
      <c r="I55" s="91"/>
      <c r="J55" s="99"/>
      <c r="K55" s="99"/>
      <c r="L55" s="99"/>
      <c r="M55" s="99"/>
      <c r="N55" s="99"/>
      <c r="O55" s="99"/>
      <c r="Q55" s="100"/>
    </row>
    <row r="56" spans="2:17" ht="62.25" customHeight="1" x14ac:dyDescent="0.25">
      <c r="B56" s="16" t="s">
        <v>273</v>
      </c>
      <c r="C56" s="6">
        <v>150</v>
      </c>
      <c r="D56" s="6">
        <v>150</v>
      </c>
      <c r="E56" s="8">
        <v>150</v>
      </c>
      <c r="F56" s="2">
        <v>0.1</v>
      </c>
      <c r="G56" s="2">
        <v>0.1</v>
      </c>
      <c r="H56" s="2">
        <v>20.7</v>
      </c>
      <c r="I56" s="3">
        <f>F56*4+G56*9+H56*4</f>
        <v>84.1</v>
      </c>
      <c r="J56" s="4">
        <v>0</v>
      </c>
      <c r="K56" s="4">
        <v>0</v>
      </c>
      <c r="L56" s="4">
        <v>2.1</v>
      </c>
      <c r="M56" s="4">
        <v>11.1</v>
      </c>
      <c r="N56" s="4">
        <v>2.7</v>
      </c>
      <c r="O56" s="4">
        <v>0.7</v>
      </c>
      <c r="Q56" s="48"/>
    </row>
    <row r="57" spans="2:17" ht="20.100000000000001" customHeight="1" x14ac:dyDescent="0.25">
      <c r="B57" s="5" t="s">
        <v>210</v>
      </c>
      <c r="C57" s="6">
        <v>34</v>
      </c>
      <c r="D57" s="6">
        <v>30</v>
      </c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Q57" s="48"/>
    </row>
    <row r="58" spans="2:17" ht="20.100000000000001" customHeight="1" x14ac:dyDescent="0.25">
      <c r="B58" s="5" t="s">
        <v>274</v>
      </c>
      <c r="C58" s="6">
        <v>33</v>
      </c>
      <c r="D58" s="6">
        <v>30</v>
      </c>
      <c r="E58" s="8"/>
      <c r="F58" s="2"/>
      <c r="G58" s="2"/>
      <c r="H58" s="2"/>
      <c r="I58" s="3"/>
      <c r="J58" s="4"/>
      <c r="K58" s="4"/>
      <c r="L58" s="4"/>
      <c r="M58" s="4"/>
      <c r="N58" s="4"/>
      <c r="O58" s="4"/>
      <c r="Q58" s="48"/>
    </row>
    <row r="59" spans="2:17" ht="20.100000000000001" customHeight="1" x14ac:dyDescent="0.25">
      <c r="B59" s="5" t="s">
        <v>48</v>
      </c>
      <c r="C59" s="6">
        <v>152</v>
      </c>
      <c r="D59" s="6">
        <v>152</v>
      </c>
      <c r="E59" s="8"/>
      <c r="F59" s="2"/>
      <c r="G59" s="2"/>
      <c r="H59" s="2"/>
      <c r="I59" s="3"/>
      <c r="J59" s="4"/>
      <c r="K59" s="4"/>
      <c r="L59" s="4"/>
      <c r="M59" s="4"/>
      <c r="N59" s="4"/>
      <c r="O59" s="4"/>
      <c r="Q59" s="48"/>
    </row>
    <row r="60" spans="2:17" ht="20.100000000000001" customHeight="1" x14ac:dyDescent="0.25">
      <c r="B60" s="5" t="s">
        <v>47</v>
      </c>
      <c r="C60" s="6">
        <v>6</v>
      </c>
      <c r="D60" s="6">
        <v>6</v>
      </c>
      <c r="E60" s="8"/>
      <c r="F60" s="2"/>
      <c r="G60" s="2"/>
      <c r="H60" s="2"/>
      <c r="I60" s="3"/>
      <c r="J60" s="4"/>
      <c r="K60" s="4"/>
      <c r="L60" s="4"/>
      <c r="M60" s="4"/>
      <c r="N60" s="4"/>
      <c r="O60" s="4"/>
      <c r="Q60" s="48"/>
    </row>
    <row r="61" spans="2:17" ht="20.100000000000001" customHeight="1" x14ac:dyDescent="0.25">
      <c r="B61" s="20" t="s">
        <v>21</v>
      </c>
      <c r="C61" s="6">
        <v>30</v>
      </c>
      <c r="D61" s="6">
        <v>30</v>
      </c>
      <c r="E61" s="8">
        <v>30</v>
      </c>
      <c r="F61" s="2">
        <v>2.4300000000000002</v>
      </c>
      <c r="G61" s="2">
        <v>0.3</v>
      </c>
      <c r="H61" s="2">
        <v>14.7</v>
      </c>
      <c r="I61" s="3">
        <f>F61*4+G61*9+H61*4</f>
        <v>71.22</v>
      </c>
      <c r="J61" s="4">
        <v>0.5</v>
      </c>
      <c r="K61" s="4">
        <v>0</v>
      </c>
      <c r="L61" s="4">
        <v>0</v>
      </c>
      <c r="M61" s="4">
        <v>8.8000000000000007</v>
      </c>
      <c r="N61" s="4">
        <v>16.5</v>
      </c>
      <c r="O61" s="4">
        <v>1.1299999999999999</v>
      </c>
      <c r="Q61" s="48"/>
    </row>
    <row r="62" spans="2:17" ht="20.100000000000001" customHeight="1" x14ac:dyDescent="0.25">
      <c r="B62" s="20" t="s">
        <v>347</v>
      </c>
      <c r="C62" s="6">
        <v>25</v>
      </c>
      <c r="D62" s="6">
        <v>25</v>
      </c>
      <c r="E62" s="8">
        <v>25</v>
      </c>
      <c r="F62" s="2">
        <v>2.13</v>
      </c>
      <c r="G62" s="2">
        <v>0.25</v>
      </c>
      <c r="H62" s="2">
        <v>10.8</v>
      </c>
      <c r="I62" s="3">
        <f>F62*4+G62*9+H62*4</f>
        <v>53.97</v>
      </c>
      <c r="J62" s="4">
        <v>0.02</v>
      </c>
      <c r="K62" s="4">
        <v>0</v>
      </c>
      <c r="L62" s="4">
        <v>0</v>
      </c>
      <c r="M62" s="4">
        <v>3.6</v>
      </c>
      <c r="N62" s="4">
        <v>3.8</v>
      </c>
      <c r="O62" s="4">
        <v>0.6</v>
      </c>
      <c r="Q62" s="48"/>
    </row>
    <row r="63" spans="2:17" ht="20.100000000000001" customHeight="1" x14ac:dyDescent="0.25">
      <c r="B63" s="28" t="s">
        <v>51</v>
      </c>
      <c r="C63" s="29"/>
      <c r="D63" s="29"/>
      <c r="E63" s="27"/>
      <c r="F63" s="2">
        <f>F64+F89</f>
        <v>20.5</v>
      </c>
      <c r="G63" s="2">
        <f t="shared" ref="G63:O63" si="3">G64+G89</f>
        <v>17.3</v>
      </c>
      <c r="H63" s="2">
        <f t="shared" si="3"/>
        <v>57.6</v>
      </c>
      <c r="I63" s="2">
        <f t="shared" si="3"/>
        <v>468.09999999999997</v>
      </c>
      <c r="J63" s="2">
        <f t="shared" si="3"/>
        <v>0.12</v>
      </c>
      <c r="K63" s="2">
        <f t="shared" si="3"/>
        <v>47.1</v>
      </c>
      <c r="L63" s="2">
        <f t="shared" si="3"/>
        <v>0.67</v>
      </c>
      <c r="M63" s="2">
        <f t="shared" si="3"/>
        <v>234.6</v>
      </c>
      <c r="N63" s="2">
        <f t="shared" si="3"/>
        <v>38.6</v>
      </c>
      <c r="O63" s="2">
        <f t="shared" si="3"/>
        <v>0.55000000000000004</v>
      </c>
      <c r="Q63" s="48"/>
    </row>
    <row r="64" spans="2:17" ht="72.75" customHeight="1" x14ac:dyDescent="0.25">
      <c r="B64" s="16" t="s">
        <v>282</v>
      </c>
      <c r="C64" s="17"/>
      <c r="D64" s="18"/>
      <c r="E64" s="8">
        <v>130</v>
      </c>
      <c r="F64" s="2">
        <v>14.7</v>
      </c>
      <c r="G64" s="2">
        <v>12.4</v>
      </c>
      <c r="H64" s="2">
        <v>49.5</v>
      </c>
      <c r="I64" s="3">
        <f>F64*4+G64*9+H64*4</f>
        <v>368.4</v>
      </c>
      <c r="J64" s="2">
        <v>0.09</v>
      </c>
      <c r="K64" s="2">
        <v>11.1</v>
      </c>
      <c r="L64" s="2">
        <v>0.17</v>
      </c>
      <c r="M64" s="2">
        <v>11.4</v>
      </c>
      <c r="N64" s="2">
        <v>13.4</v>
      </c>
      <c r="O64" s="2">
        <v>0.35</v>
      </c>
      <c r="P64" s="108"/>
      <c r="Q64" s="48"/>
    </row>
    <row r="65" spans="2:28" ht="31.5" customHeight="1" x14ac:dyDescent="0.25">
      <c r="B65" s="14" t="s">
        <v>275</v>
      </c>
      <c r="C65" s="6">
        <v>86</v>
      </c>
      <c r="D65" s="6">
        <v>85</v>
      </c>
      <c r="E65" s="8"/>
      <c r="F65" s="2"/>
      <c r="G65" s="2"/>
      <c r="H65" s="2"/>
      <c r="I65" s="2"/>
      <c r="J65" s="2"/>
      <c r="K65" s="2"/>
      <c r="L65" s="2"/>
      <c r="M65" s="2"/>
      <c r="N65" s="2"/>
      <c r="O65" s="2"/>
      <c r="Q65" s="48"/>
    </row>
    <row r="66" spans="2:28" ht="20.100000000000001" customHeight="1" x14ac:dyDescent="0.25">
      <c r="B66" s="14" t="s">
        <v>105</v>
      </c>
      <c r="C66" s="6">
        <v>5.4</v>
      </c>
      <c r="D66" s="6">
        <v>5.4</v>
      </c>
      <c r="E66" s="8"/>
      <c r="F66" s="22"/>
      <c r="G66" s="23"/>
      <c r="H66" s="23"/>
      <c r="I66" s="24"/>
      <c r="J66" s="4"/>
      <c r="K66" s="4"/>
      <c r="L66" s="4"/>
      <c r="M66" s="4"/>
      <c r="N66" s="4"/>
      <c r="O66" s="4"/>
      <c r="Q66" s="48"/>
    </row>
    <row r="67" spans="2:28" ht="30" customHeight="1" x14ac:dyDescent="0.25">
      <c r="B67" s="14" t="s">
        <v>281</v>
      </c>
      <c r="C67" s="6">
        <v>22</v>
      </c>
      <c r="D67" s="6">
        <v>22</v>
      </c>
      <c r="E67" s="8"/>
      <c r="F67" s="22"/>
      <c r="G67" s="23"/>
      <c r="H67" s="23"/>
      <c r="I67" s="24"/>
      <c r="J67" s="4"/>
      <c r="K67" s="4"/>
      <c r="L67" s="4"/>
      <c r="M67" s="4"/>
      <c r="N67" s="4"/>
      <c r="O67" s="4"/>
      <c r="Q67" s="48"/>
    </row>
    <row r="68" spans="2:28" ht="20.100000000000001" customHeight="1" x14ac:dyDescent="0.25">
      <c r="B68" s="14" t="s">
        <v>276</v>
      </c>
      <c r="C68" s="6">
        <v>7</v>
      </c>
      <c r="D68" s="6">
        <v>7</v>
      </c>
      <c r="E68" s="8"/>
      <c r="F68" s="22"/>
      <c r="G68" s="23"/>
      <c r="H68" s="23"/>
      <c r="I68" s="24"/>
      <c r="J68" s="4"/>
      <c r="K68" s="4"/>
      <c r="L68" s="4"/>
      <c r="M68" s="4"/>
      <c r="N68" s="4"/>
      <c r="O68" s="4"/>
      <c r="Q68" s="48"/>
    </row>
    <row r="69" spans="2:28" ht="20.100000000000001" customHeight="1" x14ac:dyDescent="0.25">
      <c r="B69" s="14" t="s">
        <v>253</v>
      </c>
      <c r="C69" s="6">
        <v>12.2</v>
      </c>
      <c r="D69" s="6">
        <v>12</v>
      </c>
      <c r="E69" s="8"/>
      <c r="F69" s="22"/>
      <c r="G69" s="23"/>
      <c r="H69" s="23"/>
      <c r="I69" s="24"/>
      <c r="J69" s="4"/>
      <c r="K69" s="4"/>
      <c r="L69" s="4"/>
      <c r="M69" s="4"/>
      <c r="N69" s="4"/>
      <c r="O69" s="4"/>
      <c r="Q69" s="48"/>
    </row>
    <row r="70" spans="2:28" ht="20.100000000000001" customHeight="1" x14ac:dyDescent="0.25">
      <c r="B70" s="14" t="s">
        <v>47</v>
      </c>
      <c r="C70" s="6">
        <v>5</v>
      </c>
      <c r="D70" s="6">
        <v>5</v>
      </c>
      <c r="E70" s="8"/>
      <c r="F70" s="22"/>
      <c r="G70" s="23"/>
      <c r="H70" s="23"/>
      <c r="I70" s="24"/>
      <c r="J70" s="4"/>
      <c r="K70" s="4"/>
      <c r="L70" s="4"/>
      <c r="M70" s="4"/>
      <c r="N70" s="4"/>
      <c r="O70" s="4"/>
      <c r="Q70" s="48"/>
    </row>
    <row r="71" spans="2:28" ht="20.100000000000001" customHeight="1" x14ac:dyDescent="0.25">
      <c r="B71" s="14" t="s">
        <v>118</v>
      </c>
      <c r="C71" s="6">
        <v>3</v>
      </c>
      <c r="D71" s="6">
        <v>3</v>
      </c>
      <c r="E71" s="8"/>
      <c r="F71" s="22"/>
      <c r="G71" s="23"/>
      <c r="H71" s="23"/>
      <c r="I71" s="24"/>
      <c r="J71" s="4"/>
      <c r="K71" s="4"/>
      <c r="L71" s="4"/>
      <c r="M71" s="4"/>
      <c r="N71" s="4"/>
      <c r="O71" s="4"/>
      <c r="Q71" s="48"/>
    </row>
    <row r="72" spans="2:28" ht="20.100000000000001" customHeight="1" x14ac:dyDescent="0.25">
      <c r="B72" s="14" t="s">
        <v>277</v>
      </c>
      <c r="C72" s="6">
        <v>4</v>
      </c>
      <c r="D72" s="6">
        <v>4</v>
      </c>
      <c r="E72" s="8"/>
      <c r="F72" s="22"/>
      <c r="G72" s="23"/>
      <c r="H72" s="23"/>
      <c r="I72" s="24"/>
      <c r="J72" s="4"/>
      <c r="K72" s="4"/>
      <c r="L72" s="4"/>
      <c r="M72" s="4"/>
      <c r="N72" s="4"/>
      <c r="O72" s="4"/>
      <c r="Q72" s="48"/>
    </row>
    <row r="73" spans="2:28" ht="20.100000000000001" customHeight="1" x14ac:dyDescent="0.25">
      <c r="B73" s="14" t="s">
        <v>278</v>
      </c>
      <c r="C73" s="6">
        <v>4</v>
      </c>
      <c r="D73" s="6">
        <v>4</v>
      </c>
      <c r="E73" s="8"/>
      <c r="F73" s="22"/>
      <c r="G73" s="23"/>
      <c r="H73" s="23"/>
      <c r="I73" s="24"/>
      <c r="J73" s="4"/>
      <c r="K73" s="4"/>
      <c r="L73" s="4"/>
      <c r="M73" s="4"/>
      <c r="N73" s="4"/>
      <c r="O73" s="4"/>
      <c r="Q73" s="48"/>
    </row>
    <row r="74" spans="2:28" ht="20.100000000000001" customHeight="1" x14ac:dyDescent="0.25">
      <c r="B74" s="14" t="s">
        <v>279</v>
      </c>
      <c r="C74" s="6">
        <v>4</v>
      </c>
      <c r="D74" s="6">
        <v>4</v>
      </c>
      <c r="E74" s="8"/>
      <c r="F74" s="22"/>
      <c r="G74" s="23"/>
      <c r="H74" s="23"/>
      <c r="I74" s="24"/>
      <c r="J74" s="4"/>
      <c r="K74" s="4"/>
      <c r="L74" s="4"/>
      <c r="M74" s="4"/>
      <c r="N74" s="4"/>
      <c r="O74" s="4"/>
      <c r="Q74" s="48"/>
    </row>
    <row r="75" spans="2:28" ht="20.100000000000001" customHeight="1" x14ac:dyDescent="0.25">
      <c r="B75" s="14" t="s">
        <v>280</v>
      </c>
      <c r="C75" s="6"/>
      <c r="D75" s="6">
        <v>90</v>
      </c>
      <c r="E75" s="8"/>
      <c r="F75" s="22"/>
      <c r="G75" s="23"/>
      <c r="H75" s="23"/>
      <c r="I75" s="24"/>
      <c r="J75" s="4"/>
      <c r="K75" s="4"/>
      <c r="L75" s="4"/>
      <c r="M75" s="4"/>
      <c r="N75" s="4"/>
      <c r="O75" s="4"/>
      <c r="Q75" s="48"/>
    </row>
    <row r="76" spans="2:28" ht="20.100000000000001" customHeight="1" x14ac:dyDescent="0.25">
      <c r="B76" s="5" t="s">
        <v>393</v>
      </c>
      <c r="C76" s="6">
        <v>40</v>
      </c>
      <c r="D76" s="6">
        <v>40</v>
      </c>
      <c r="E76" s="8"/>
      <c r="F76" s="22"/>
      <c r="G76" s="23"/>
      <c r="H76" s="23"/>
      <c r="I76" s="24"/>
      <c r="J76" s="4"/>
      <c r="K76" s="4"/>
      <c r="L76" s="4"/>
      <c r="M76" s="4"/>
      <c r="N76" s="4"/>
      <c r="O76" s="4"/>
      <c r="Q76" s="48"/>
    </row>
    <row r="77" spans="2:28" ht="45.75" customHeight="1" x14ac:dyDescent="0.25">
      <c r="B77" s="19" t="s">
        <v>196</v>
      </c>
      <c r="C77" s="10"/>
      <c r="D77" s="10">
        <f>D76*100/40</f>
        <v>100</v>
      </c>
      <c r="E77" s="8"/>
      <c r="F77" s="22"/>
      <c r="G77" s="23"/>
      <c r="H77" s="23"/>
      <c r="I77" s="24"/>
      <c r="J77" s="4"/>
      <c r="K77" s="4"/>
      <c r="L77" s="4"/>
      <c r="M77" s="4"/>
      <c r="N77" s="4"/>
      <c r="O77" s="4"/>
      <c r="P77" s="108"/>
      <c r="Q77" s="48"/>
      <c r="X77" s="226"/>
      <c r="Y77" s="226"/>
      <c r="Z77" s="226"/>
      <c r="AA77" s="226"/>
      <c r="AB77" s="226"/>
    </row>
    <row r="78" spans="2:28" ht="20.100000000000001" customHeight="1" x14ac:dyDescent="0.25">
      <c r="B78" s="221" t="s">
        <v>182</v>
      </c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3"/>
      <c r="Q78" s="48"/>
    </row>
    <row r="79" spans="2:28" ht="66.75" customHeight="1" x14ac:dyDescent="0.25">
      <c r="B79" s="16" t="s">
        <v>285</v>
      </c>
      <c r="C79" s="17"/>
      <c r="D79" s="18"/>
      <c r="E79" s="8">
        <v>120</v>
      </c>
      <c r="F79" s="2">
        <v>9.4700000000000006</v>
      </c>
      <c r="G79" s="2">
        <v>10.51</v>
      </c>
      <c r="H79" s="2">
        <v>45.22</v>
      </c>
      <c r="I79" s="3">
        <f>F79*4+G79*9+H79*4</f>
        <v>313.35000000000002</v>
      </c>
      <c r="J79" s="2">
        <v>0.09</v>
      </c>
      <c r="K79" s="2">
        <v>10.220000000000001</v>
      </c>
      <c r="L79" s="2">
        <v>0.17</v>
      </c>
      <c r="M79" s="2">
        <v>10.5</v>
      </c>
      <c r="N79" s="2">
        <v>12.41</v>
      </c>
      <c r="O79" s="2">
        <v>0.35</v>
      </c>
      <c r="Q79" s="48"/>
    </row>
    <row r="80" spans="2:28" ht="29.25" customHeight="1" x14ac:dyDescent="0.25">
      <c r="B80" s="14" t="s">
        <v>283</v>
      </c>
      <c r="C80" s="6">
        <v>82</v>
      </c>
      <c r="D80" s="6">
        <v>81</v>
      </c>
      <c r="E80" s="8"/>
      <c r="F80" s="22"/>
      <c r="G80" s="22"/>
      <c r="H80" s="22"/>
      <c r="I80" s="22"/>
      <c r="J80" s="4"/>
      <c r="K80" s="4"/>
      <c r="L80" s="4"/>
      <c r="M80" s="4"/>
      <c r="N80" s="4"/>
      <c r="O80" s="4"/>
      <c r="Q80" s="48"/>
    </row>
    <row r="81" spans="2:27" ht="20.100000000000001" customHeight="1" x14ac:dyDescent="0.25">
      <c r="B81" s="14" t="s">
        <v>121</v>
      </c>
      <c r="C81" s="6">
        <v>4</v>
      </c>
      <c r="D81" s="6">
        <v>3</v>
      </c>
      <c r="E81" s="8"/>
      <c r="F81" s="22"/>
      <c r="G81" s="23"/>
      <c r="H81" s="23"/>
      <c r="I81" s="24"/>
      <c r="J81" s="4"/>
      <c r="K81" s="4"/>
      <c r="L81" s="4"/>
      <c r="M81" s="4"/>
      <c r="N81" s="4"/>
      <c r="O81" s="4"/>
      <c r="Q81" s="48"/>
    </row>
    <row r="82" spans="2:27" ht="20.100000000000001" customHeight="1" x14ac:dyDescent="0.25">
      <c r="B82" s="14" t="s">
        <v>47</v>
      </c>
      <c r="C82" s="6">
        <v>9</v>
      </c>
      <c r="D82" s="6">
        <v>9</v>
      </c>
      <c r="E82" s="8"/>
      <c r="F82" s="22"/>
      <c r="G82" s="23"/>
      <c r="H82" s="23"/>
      <c r="I82" s="24"/>
      <c r="J82" s="4"/>
      <c r="K82" s="4"/>
      <c r="L82" s="4"/>
      <c r="M82" s="4"/>
      <c r="N82" s="4"/>
      <c r="O82" s="4"/>
      <c r="Q82" s="48"/>
    </row>
    <row r="83" spans="2:27" ht="20.100000000000001" customHeight="1" x14ac:dyDescent="0.25">
      <c r="B83" s="14" t="s">
        <v>44</v>
      </c>
      <c r="C83" s="6">
        <v>20</v>
      </c>
      <c r="D83" s="6">
        <v>20</v>
      </c>
      <c r="E83" s="8"/>
      <c r="F83" s="22"/>
      <c r="G83" s="23"/>
      <c r="H83" s="23"/>
      <c r="I83" s="24"/>
      <c r="J83" s="4"/>
      <c r="K83" s="4"/>
      <c r="L83" s="4"/>
      <c r="M83" s="4"/>
      <c r="N83" s="4"/>
      <c r="O83" s="4"/>
      <c r="Q83" s="48"/>
    </row>
    <row r="84" spans="2:27" ht="20.100000000000001" customHeight="1" x14ac:dyDescent="0.25">
      <c r="B84" s="14" t="s">
        <v>244</v>
      </c>
      <c r="C84" s="6"/>
      <c r="D84" s="6">
        <v>103</v>
      </c>
      <c r="E84" s="8"/>
      <c r="F84" s="22"/>
      <c r="G84" s="23"/>
      <c r="H84" s="23"/>
      <c r="I84" s="24"/>
      <c r="J84" s="4"/>
      <c r="K84" s="4"/>
      <c r="L84" s="4"/>
      <c r="M84" s="4"/>
      <c r="N84" s="4"/>
      <c r="O84" s="4"/>
      <c r="Q84" s="48"/>
    </row>
    <row r="85" spans="2:27" ht="20.100000000000001" customHeight="1" x14ac:dyDescent="0.25">
      <c r="B85" s="14" t="s">
        <v>277</v>
      </c>
      <c r="C85" s="6">
        <v>3</v>
      </c>
      <c r="D85" s="6">
        <v>3</v>
      </c>
      <c r="E85" s="8"/>
      <c r="F85" s="22"/>
      <c r="G85" s="23"/>
      <c r="H85" s="23"/>
      <c r="I85" s="24"/>
      <c r="J85" s="4"/>
      <c r="K85" s="4"/>
      <c r="L85" s="4"/>
      <c r="M85" s="4"/>
      <c r="N85" s="4"/>
      <c r="O85" s="4"/>
      <c r="Q85" s="48"/>
    </row>
    <row r="86" spans="2:27" ht="20.100000000000001" customHeight="1" x14ac:dyDescent="0.25">
      <c r="B86" s="14" t="s">
        <v>284</v>
      </c>
      <c r="C86" s="6"/>
      <c r="D86" s="6">
        <v>100</v>
      </c>
      <c r="E86" s="8"/>
      <c r="F86" s="22"/>
      <c r="G86" s="23"/>
      <c r="H86" s="23"/>
      <c r="I86" s="24"/>
      <c r="J86" s="4"/>
      <c r="K86" s="4"/>
      <c r="L86" s="4"/>
      <c r="M86" s="4"/>
      <c r="N86" s="4"/>
      <c r="O86" s="4"/>
      <c r="Q86" s="48"/>
    </row>
    <row r="87" spans="2:27" ht="20.100000000000001" customHeight="1" x14ac:dyDescent="0.25">
      <c r="B87" s="5" t="s">
        <v>393</v>
      </c>
      <c r="C87" s="6">
        <v>40</v>
      </c>
      <c r="D87" s="6">
        <v>40</v>
      </c>
      <c r="E87" s="8"/>
      <c r="F87" s="22"/>
      <c r="G87" s="23"/>
      <c r="H87" s="23"/>
      <c r="I87" s="24"/>
      <c r="J87" s="4"/>
      <c r="K87" s="4"/>
      <c r="L87" s="4"/>
      <c r="M87" s="4"/>
      <c r="N87" s="4"/>
      <c r="O87" s="4"/>
      <c r="Q87" s="48"/>
    </row>
    <row r="88" spans="2:27" ht="29.25" customHeight="1" x14ac:dyDescent="0.25">
      <c r="B88" s="19" t="s">
        <v>196</v>
      </c>
      <c r="C88" s="10"/>
      <c r="D88" s="10">
        <f>D87*100/40</f>
        <v>100</v>
      </c>
      <c r="E88" s="8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108"/>
      <c r="Q88" s="109"/>
      <c r="S88" s="226"/>
      <c r="T88" s="226"/>
      <c r="U88" s="226"/>
      <c r="V88" s="226"/>
      <c r="W88" s="226"/>
      <c r="X88" s="226"/>
      <c r="Y88" s="226"/>
      <c r="Z88" s="226"/>
      <c r="AA88" s="226"/>
    </row>
    <row r="89" spans="2:27" ht="31.5" customHeight="1" x14ac:dyDescent="0.25">
      <c r="B89" s="20" t="s">
        <v>142</v>
      </c>
      <c r="C89" s="15">
        <v>185</v>
      </c>
      <c r="D89" s="15">
        <v>180</v>
      </c>
      <c r="E89" s="8">
        <v>180</v>
      </c>
      <c r="F89" s="2">
        <v>5.8</v>
      </c>
      <c r="G89" s="2">
        <v>4.9000000000000004</v>
      </c>
      <c r="H89" s="2">
        <v>8.1</v>
      </c>
      <c r="I89" s="3">
        <f>F89*4+G89*9+H89*4</f>
        <v>99.699999999999989</v>
      </c>
      <c r="J89" s="4">
        <v>0.03</v>
      </c>
      <c r="K89" s="4">
        <v>36</v>
      </c>
      <c r="L89" s="4">
        <v>0.5</v>
      </c>
      <c r="M89" s="4">
        <v>223.2</v>
      </c>
      <c r="N89" s="4">
        <v>25.2</v>
      </c>
      <c r="O89" s="4">
        <v>0.2</v>
      </c>
      <c r="P89" s="108"/>
      <c r="Q89" s="109"/>
      <c r="R89" s="108"/>
      <c r="S89" s="108"/>
    </row>
    <row r="90" spans="2:27" ht="20.100000000000001" customHeight="1" x14ac:dyDescent="0.25">
      <c r="B90" s="8" t="s">
        <v>50</v>
      </c>
      <c r="C90" s="8"/>
      <c r="D90" s="8"/>
      <c r="E90" s="8"/>
      <c r="F90" s="3">
        <f t="shared" ref="F90:O90" si="4">F63+F26+F24+F7</f>
        <v>55.62</v>
      </c>
      <c r="G90" s="3">
        <f t="shared" si="4"/>
        <v>55.290000000000006</v>
      </c>
      <c r="H90" s="3">
        <f t="shared" si="4"/>
        <v>182.52999999999997</v>
      </c>
      <c r="I90" s="3">
        <f t="shared" si="4"/>
        <v>1450.21</v>
      </c>
      <c r="J90" s="3">
        <f t="shared" si="4"/>
        <v>4.75</v>
      </c>
      <c r="K90" s="3">
        <f t="shared" si="4"/>
        <v>315.71000000000004</v>
      </c>
      <c r="L90" s="3">
        <f t="shared" si="4"/>
        <v>32.810000000000009</v>
      </c>
      <c r="M90" s="3">
        <f t="shared" si="4"/>
        <v>626.7600000000001</v>
      </c>
      <c r="N90" s="3">
        <f t="shared" si="4"/>
        <v>177.57</v>
      </c>
      <c r="O90" s="3">
        <f t="shared" si="4"/>
        <v>10.149999999999999</v>
      </c>
    </row>
  </sheetData>
  <mergeCells count="13">
    <mergeCell ref="X77:AB77"/>
    <mergeCell ref="S88:AA88"/>
    <mergeCell ref="B78:O78"/>
    <mergeCell ref="B1:O1"/>
    <mergeCell ref="B2:O2"/>
    <mergeCell ref="B3:O3"/>
    <mergeCell ref="B4:B5"/>
    <mergeCell ref="C4:C5"/>
    <mergeCell ref="D4:D5"/>
    <mergeCell ref="F4:I4"/>
    <mergeCell ref="J4:O4"/>
    <mergeCell ref="J5:L5"/>
    <mergeCell ref="M5:O5"/>
  </mergeCells>
  <pageMargins left="0.7" right="0.7" top="0.75" bottom="0.75" header="0.3" footer="0.3"/>
  <pageSetup paperSize="9" scale="8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6"/>
  <sheetViews>
    <sheetView workbookViewId="0">
      <pane ySplit="6" topLeftCell="A7" activePane="bottomLeft" state="frozen"/>
      <selection pane="bottomLeft" activeCell="O116" sqref="A1:O116"/>
    </sheetView>
  </sheetViews>
  <sheetFormatPr defaultRowHeight="15" x14ac:dyDescent="0.25"/>
  <cols>
    <col min="1" max="1" width="0.140625" customWidth="1"/>
    <col min="2" max="2" width="28.7109375" style="21" customWidth="1"/>
  </cols>
  <sheetData>
    <row r="1" spans="2:17" ht="30" customHeight="1" x14ac:dyDescent="0.25">
      <c r="B1" s="203" t="s">
        <v>103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2:17" ht="69.75" customHeight="1" x14ac:dyDescent="0.25">
      <c r="B2" s="203" t="s">
        <v>102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2:17" x14ac:dyDescent="0.25">
      <c r="B3" s="206" t="s">
        <v>56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17" ht="24.75" customHeight="1" x14ac:dyDescent="0.25">
      <c r="B4" s="201" t="s">
        <v>1</v>
      </c>
      <c r="C4" s="201" t="s">
        <v>2</v>
      </c>
      <c r="D4" s="201" t="s">
        <v>3</v>
      </c>
      <c r="E4" s="195" t="s">
        <v>4</v>
      </c>
      <c r="F4" s="209"/>
      <c r="G4" s="210"/>
      <c r="H4" s="210"/>
      <c r="I4" s="211"/>
      <c r="J4" s="198" t="s">
        <v>5</v>
      </c>
      <c r="K4" s="199"/>
      <c r="L4" s="199"/>
      <c r="M4" s="199"/>
      <c r="N4" s="199"/>
      <c r="O4" s="200"/>
    </row>
    <row r="5" spans="2:17" ht="15" customHeight="1" x14ac:dyDescent="0.25">
      <c r="B5" s="202"/>
      <c r="C5" s="202"/>
      <c r="D5" s="202"/>
      <c r="E5" s="15" t="s">
        <v>6</v>
      </c>
      <c r="F5" s="2" t="s">
        <v>7</v>
      </c>
      <c r="G5" s="2" t="s">
        <v>8</v>
      </c>
      <c r="H5" s="2" t="s">
        <v>9</v>
      </c>
      <c r="I5" s="8" t="s">
        <v>10</v>
      </c>
      <c r="J5" s="198" t="s">
        <v>11</v>
      </c>
      <c r="K5" s="199"/>
      <c r="L5" s="200"/>
      <c r="M5" s="198" t="s">
        <v>12</v>
      </c>
      <c r="N5" s="199"/>
      <c r="O5" s="200"/>
    </row>
    <row r="6" spans="2:17" x14ac:dyDescent="0.25">
      <c r="B6" s="15"/>
      <c r="C6" s="15"/>
      <c r="D6" s="15"/>
      <c r="E6" s="15"/>
      <c r="F6" s="2"/>
      <c r="G6" s="2"/>
      <c r="H6" s="2"/>
      <c r="I6" s="8"/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49"/>
      <c r="Q6" s="48"/>
    </row>
    <row r="7" spans="2:17" x14ac:dyDescent="0.25">
      <c r="B7" s="8" t="s">
        <v>19</v>
      </c>
      <c r="C7" s="8">
        <v>350</v>
      </c>
      <c r="D7" s="8"/>
      <c r="E7" s="8"/>
      <c r="F7" s="2">
        <f>F8+F11+F17</f>
        <v>7.85</v>
      </c>
      <c r="G7" s="2">
        <f t="shared" ref="G7:O7" si="0">G8+G11+G17</f>
        <v>12.43</v>
      </c>
      <c r="H7" s="2">
        <f t="shared" si="0"/>
        <v>44.78</v>
      </c>
      <c r="I7" s="2">
        <f t="shared" si="0"/>
        <v>322.39</v>
      </c>
      <c r="J7" s="2">
        <f t="shared" si="0"/>
        <v>1.25</v>
      </c>
      <c r="K7" s="2">
        <f t="shared" si="0"/>
        <v>0.05</v>
      </c>
      <c r="L7" s="2">
        <f t="shared" si="0"/>
        <v>0.3</v>
      </c>
      <c r="M7" s="2">
        <f t="shared" si="0"/>
        <v>233.73</v>
      </c>
      <c r="N7" s="2">
        <f t="shared" si="0"/>
        <v>38.19</v>
      </c>
      <c r="O7" s="2">
        <f t="shared" si="0"/>
        <v>0.60499999999999998</v>
      </c>
      <c r="P7" s="107"/>
      <c r="Q7" s="48"/>
    </row>
    <row r="8" spans="2:17" ht="51" x14ac:dyDescent="0.25">
      <c r="B8" s="16" t="s">
        <v>262</v>
      </c>
      <c r="C8" s="96"/>
      <c r="D8" s="97"/>
      <c r="E8" s="98" t="s">
        <v>265</v>
      </c>
      <c r="F8" s="2">
        <v>3.4</v>
      </c>
      <c r="G8" s="2">
        <v>7</v>
      </c>
      <c r="H8" s="2">
        <v>14.9</v>
      </c>
      <c r="I8" s="3">
        <f>F8*4+G8*9+H8*4</f>
        <v>136.19999999999999</v>
      </c>
      <c r="J8" s="4">
        <v>0</v>
      </c>
      <c r="K8" s="4">
        <v>0.02</v>
      </c>
      <c r="L8" s="4">
        <v>0.3</v>
      </c>
      <c r="M8" s="4">
        <v>4.5</v>
      </c>
      <c r="N8" s="4">
        <v>2.7</v>
      </c>
      <c r="O8" s="4">
        <v>0.2</v>
      </c>
      <c r="P8" s="107"/>
      <c r="Q8" s="48"/>
    </row>
    <row r="9" spans="2:17" x14ac:dyDescent="0.25">
      <c r="B9" s="14" t="s">
        <v>20</v>
      </c>
      <c r="C9" s="6">
        <v>10</v>
      </c>
      <c r="D9" s="6">
        <v>10</v>
      </c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107"/>
      <c r="Q9" s="48"/>
    </row>
    <row r="10" spans="2:17" x14ac:dyDescent="0.25">
      <c r="B10" s="14" t="s">
        <v>21</v>
      </c>
      <c r="C10" s="6">
        <v>40</v>
      </c>
      <c r="D10" s="6">
        <v>40</v>
      </c>
      <c r="E10" s="6"/>
      <c r="F10" s="7"/>
      <c r="G10" s="7"/>
      <c r="H10" s="7"/>
      <c r="I10" s="6"/>
      <c r="J10" s="9"/>
      <c r="K10" s="9"/>
      <c r="L10" s="9"/>
      <c r="M10" s="9"/>
      <c r="N10" s="9"/>
      <c r="O10" s="9"/>
      <c r="P10" s="107"/>
      <c r="Q10" s="48"/>
    </row>
    <row r="11" spans="2:17" ht="63.75" x14ac:dyDescent="0.25">
      <c r="B11" s="20" t="s">
        <v>263</v>
      </c>
      <c r="C11" s="20"/>
      <c r="D11" s="20"/>
      <c r="E11" s="8">
        <v>150</v>
      </c>
      <c r="F11" s="2">
        <v>3.1</v>
      </c>
      <c r="G11" s="2">
        <v>4.2</v>
      </c>
      <c r="H11" s="2">
        <v>21.1</v>
      </c>
      <c r="I11" s="3">
        <f>F11*4+G11*9+H11*4</f>
        <v>134.60000000000002</v>
      </c>
      <c r="J11" s="4">
        <v>0.3</v>
      </c>
      <c r="K11" s="4">
        <v>0</v>
      </c>
      <c r="L11" s="4">
        <v>0</v>
      </c>
      <c r="M11" s="4">
        <v>140.69999999999999</v>
      </c>
      <c r="N11" s="4">
        <v>25.2</v>
      </c>
      <c r="O11" s="4">
        <v>0.3</v>
      </c>
      <c r="P11" s="107"/>
      <c r="Q11" s="48"/>
    </row>
    <row r="12" spans="2:17" x14ac:dyDescent="0.25">
      <c r="B12" s="5" t="s">
        <v>264</v>
      </c>
      <c r="C12" s="11">
        <v>23</v>
      </c>
      <c r="D12" s="11">
        <v>23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07"/>
      <c r="Q12" s="48"/>
    </row>
    <row r="13" spans="2:17" x14ac:dyDescent="0.25">
      <c r="B13" s="5" t="s">
        <v>24</v>
      </c>
      <c r="C13" s="11">
        <v>3</v>
      </c>
      <c r="D13" s="11">
        <v>3.4</v>
      </c>
      <c r="E13" s="7"/>
      <c r="F13" s="7"/>
      <c r="G13" s="7"/>
      <c r="H13" s="7"/>
      <c r="I13" s="6"/>
      <c r="J13" s="9"/>
      <c r="K13" s="9"/>
      <c r="L13" s="9"/>
      <c r="M13" s="9"/>
      <c r="N13" s="9"/>
      <c r="O13" s="9"/>
      <c r="P13" s="107"/>
      <c r="Q13" s="48"/>
    </row>
    <row r="14" spans="2:17" x14ac:dyDescent="0.25">
      <c r="B14" s="5" t="s">
        <v>22</v>
      </c>
      <c r="C14" s="11">
        <v>132</v>
      </c>
      <c r="D14" s="11">
        <v>132</v>
      </c>
      <c r="E14" s="7"/>
      <c r="F14" s="7"/>
      <c r="G14" s="7"/>
      <c r="H14" s="7"/>
      <c r="I14" s="6"/>
      <c r="J14" s="9"/>
      <c r="K14" s="9"/>
      <c r="L14" s="9"/>
      <c r="M14" s="9"/>
      <c r="N14" s="9"/>
      <c r="O14" s="9"/>
      <c r="P14" s="107"/>
      <c r="Q14" s="10"/>
    </row>
    <row r="15" spans="2:17" x14ac:dyDescent="0.25">
      <c r="B15" s="5" t="s">
        <v>23</v>
      </c>
      <c r="C15" s="10">
        <f>C14*120/1000</f>
        <v>15.84</v>
      </c>
      <c r="D15" s="10">
        <f>D14*120/1000</f>
        <v>15.84</v>
      </c>
      <c r="E15" s="7"/>
      <c r="F15" s="7"/>
      <c r="G15" s="7"/>
      <c r="H15" s="7"/>
      <c r="I15" s="6"/>
      <c r="J15" s="9"/>
      <c r="K15" s="9"/>
      <c r="L15" s="9"/>
      <c r="M15" s="9"/>
      <c r="N15" s="9"/>
      <c r="O15" s="9"/>
      <c r="P15" s="107"/>
      <c r="Q15" s="48"/>
    </row>
    <row r="16" spans="2:17" x14ac:dyDescent="0.25">
      <c r="B16" s="5" t="s">
        <v>25</v>
      </c>
      <c r="C16" s="6">
        <v>4</v>
      </c>
      <c r="D16" s="6">
        <v>4</v>
      </c>
      <c r="E16" s="7"/>
      <c r="F16" s="7"/>
      <c r="G16" s="7"/>
      <c r="H16" s="7"/>
      <c r="I16" s="6"/>
      <c r="J16" s="9"/>
      <c r="K16" s="9"/>
      <c r="L16" s="9"/>
      <c r="M16" s="9"/>
      <c r="N16" s="9"/>
      <c r="O16" s="9"/>
      <c r="P16" s="107"/>
      <c r="Q16" s="48"/>
    </row>
    <row r="17" spans="2:30" ht="51" x14ac:dyDescent="0.25">
      <c r="B17" s="16" t="s">
        <v>127</v>
      </c>
      <c r="C17" s="17"/>
      <c r="D17" s="18"/>
      <c r="E17" s="8">
        <v>150</v>
      </c>
      <c r="F17" s="2">
        <v>1.35</v>
      </c>
      <c r="G17" s="2">
        <v>1.23</v>
      </c>
      <c r="H17" s="2">
        <v>8.7799999999999994</v>
      </c>
      <c r="I17" s="3">
        <f>F17*4+G17*9+H17*4</f>
        <v>51.589999999999996</v>
      </c>
      <c r="J17" s="4">
        <v>0.95</v>
      </c>
      <c r="K17" s="4">
        <v>0.03</v>
      </c>
      <c r="L17" s="4">
        <v>0</v>
      </c>
      <c r="M17" s="4">
        <v>88.53</v>
      </c>
      <c r="N17" s="4">
        <v>10.29</v>
      </c>
      <c r="O17" s="4">
        <v>0.105</v>
      </c>
      <c r="P17" s="107"/>
      <c r="Q17" s="48"/>
    </row>
    <row r="18" spans="2:30" x14ac:dyDescent="0.25">
      <c r="B18" s="14" t="s">
        <v>76</v>
      </c>
      <c r="C18" s="6">
        <v>3</v>
      </c>
      <c r="D18" s="6">
        <v>3</v>
      </c>
      <c r="E18" s="6"/>
      <c r="F18" s="7"/>
      <c r="G18" s="7"/>
      <c r="H18" s="7"/>
      <c r="I18" s="3"/>
      <c r="J18" s="9"/>
      <c r="K18" s="9"/>
      <c r="L18" s="9"/>
      <c r="M18" s="9"/>
      <c r="N18" s="9"/>
      <c r="O18" s="9"/>
      <c r="P18" s="107"/>
      <c r="Q18" s="48"/>
    </row>
    <row r="19" spans="2:30" x14ac:dyDescent="0.25">
      <c r="B19" s="14" t="s">
        <v>47</v>
      </c>
      <c r="C19" s="6">
        <v>10</v>
      </c>
      <c r="D19" s="6">
        <v>10</v>
      </c>
      <c r="E19" s="6"/>
      <c r="F19" s="7"/>
      <c r="G19" s="7"/>
      <c r="H19" s="7"/>
      <c r="I19" s="3"/>
      <c r="J19" s="9"/>
      <c r="K19" s="9"/>
      <c r="L19" s="9"/>
      <c r="M19" s="9"/>
      <c r="N19" s="9"/>
      <c r="O19" s="9"/>
      <c r="P19" s="107"/>
      <c r="Q19" s="48"/>
    </row>
    <row r="20" spans="2:30" x14ac:dyDescent="0.25">
      <c r="B20" s="14" t="s">
        <v>28</v>
      </c>
      <c r="C20" s="6">
        <v>155</v>
      </c>
      <c r="D20" s="6">
        <v>155</v>
      </c>
      <c r="E20" s="6"/>
      <c r="F20" s="7"/>
      <c r="G20" s="7"/>
      <c r="H20" s="7"/>
      <c r="I20" s="3"/>
      <c r="J20" s="9"/>
      <c r="K20" s="9"/>
      <c r="L20" s="9"/>
      <c r="M20" s="9"/>
      <c r="N20" s="9"/>
      <c r="O20" s="9"/>
      <c r="P20" s="107"/>
      <c r="Q20" s="48"/>
    </row>
    <row r="21" spans="2:30" x14ac:dyDescent="0.25">
      <c r="B21" s="19" t="s">
        <v>29</v>
      </c>
      <c r="C21" s="10">
        <f>C20*120/1000</f>
        <v>18.600000000000001</v>
      </c>
      <c r="D21" s="10">
        <f>D20*120/1000</f>
        <v>18.600000000000001</v>
      </c>
      <c r="E21" s="6"/>
      <c r="F21" s="7"/>
      <c r="G21" s="7"/>
      <c r="H21" s="7"/>
      <c r="I21" s="3"/>
      <c r="J21" s="9"/>
      <c r="K21" s="9"/>
      <c r="L21" s="9"/>
      <c r="M21" s="9"/>
      <c r="N21" s="9"/>
      <c r="O21" s="9"/>
      <c r="P21" s="107"/>
      <c r="Q21" s="48"/>
    </row>
    <row r="22" spans="2:30" ht="20.100000000000001" customHeight="1" x14ac:dyDescent="0.25">
      <c r="B22" s="8" t="s">
        <v>128</v>
      </c>
      <c r="C22" s="8"/>
      <c r="D22" s="8"/>
      <c r="E22" s="8"/>
      <c r="F22" s="2">
        <f>F23</f>
        <v>3.8</v>
      </c>
      <c r="G22" s="2">
        <f t="shared" ref="G22:O22" si="1">G23</f>
        <v>3.5</v>
      </c>
      <c r="H22" s="2">
        <f t="shared" si="1"/>
        <v>12.1</v>
      </c>
      <c r="I22" s="2">
        <f t="shared" si="1"/>
        <v>95.1</v>
      </c>
      <c r="J22" s="2">
        <f t="shared" si="1"/>
        <v>0.04</v>
      </c>
      <c r="K22" s="2">
        <f t="shared" si="1"/>
        <v>0.02</v>
      </c>
      <c r="L22" s="2">
        <f t="shared" si="1"/>
        <v>10</v>
      </c>
      <c r="M22" s="2">
        <f t="shared" si="1"/>
        <v>8</v>
      </c>
      <c r="N22" s="2">
        <f t="shared" si="1"/>
        <v>42</v>
      </c>
      <c r="O22" s="2">
        <f t="shared" si="1"/>
        <v>0.6</v>
      </c>
      <c r="Q22" s="48"/>
    </row>
    <row r="23" spans="2:30" ht="20.100000000000001" customHeight="1" x14ac:dyDescent="0.25">
      <c r="B23" s="70" t="s">
        <v>150</v>
      </c>
      <c r="C23" s="71"/>
      <c r="D23" s="72"/>
      <c r="E23" s="8">
        <v>150</v>
      </c>
      <c r="F23" s="2">
        <v>3.8</v>
      </c>
      <c r="G23" s="2">
        <v>3.5</v>
      </c>
      <c r="H23" s="2">
        <v>12.1</v>
      </c>
      <c r="I23" s="3">
        <f>F23*4+G23*9+H23*4</f>
        <v>95.1</v>
      </c>
      <c r="J23" s="4">
        <v>0.04</v>
      </c>
      <c r="K23" s="4">
        <v>0.02</v>
      </c>
      <c r="L23" s="4">
        <v>10</v>
      </c>
      <c r="M23" s="4">
        <v>8</v>
      </c>
      <c r="N23" s="4">
        <v>42</v>
      </c>
      <c r="O23" s="4">
        <v>0.6</v>
      </c>
      <c r="Q23" s="48"/>
    </row>
    <row r="24" spans="2:30" ht="20.100000000000001" customHeight="1" x14ac:dyDescent="0.25">
      <c r="B24" s="8" t="s">
        <v>30</v>
      </c>
      <c r="C24" s="8"/>
      <c r="D24" s="8"/>
      <c r="E24" s="8"/>
      <c r="F24" s="2">
        <f t="shared" ref="F24:O24" si="2">F25+F40+F57+F69+F75+F80+F81</f>
        <v>23.98</v>
      </c>
      <c r="G24" s="2">
        <f t="shared" si="2"/>
        <v>21.950000000000003</v>
      </c>
      <c r="H24" s="2">
        <f t="shared" si="2"/>
        <v>63.3</v>
      </c>
      <c r="I24" s="2">
        <f t="shared" si="2"/>
        <v>546.67000000000007</v>
      </c>
      <c r="J24" s="2">
        <f t="shared" si="2"/>
        <v>0.66</v>
      </c>
      <c r="K24" s="2">
        <f t="shared" si="2"/>
        <v>31.200000000000003</v>
      </c>
      <c r="L24" s="2">
        <f t="shared" si="2"/>
        <v>30.89</v>
      </c>
      <c r="M24" s="2">
        <f t="shared" si="2"/>
        <v>127.25999999999998</v>
      </c>
      <c r="N24" s="2">
        <f t="shared" si="2"/>
        <v>77.2</v>
      </c>
      <c r="O24" s="2">
        <f t="shared" si="2"/>
        <v>4.1100000000000003</v>
      </c>
      <c r="Q24" s="48"/>
    </row>
    <row r="25" spans="2:30" ht="133.5" customHeight="1" x14ac:dyDescent="0.25">
      <c r="B25" s="16" t="s">
        <v>402</v>
      </c>
      <c r="C25" s="17"/>
      <c r="D25" s="18"/>
      <c r="E25" s="8">
        <v>150</v>
      </c>
      <c r="F25" s="2">
        <v>2.9</v>
      </c>
      <c r="G25" s="2">
        <v>4.4000000000000004</v>
      </c>
      <c r="H25" s="2">
        <v>8.9</v>
      </c>
      <c r="I25" s="3">
        <f>H25*4+G25*9+F25*4</f>
        <v>86.8</v>
      </c>
      <c r="J25" s="4">
        <v>0.1</v>
      </c>
      <c r="K25" s="4">
        <v>11.3</v>
      </c>
      <c r="L25" s="4">
        <v>6</v>
      </c>
      <c r="M25" s="4">
        <v>28.5</v>
      </c>
      <c r="N25" s="4">
        <v>10.4</v>
      </c>
      <c r="O25" s="4">
        <v>1</v>
      </c>
      <c r="P25" s="116"/>
      <c r="Q25" s="213"/>
      <c r="R25" s="213"/>
      <c r="S25" s="213"/>
      <c r="T25" s="213"/>
      <c r="U25" s="227"/>
      <c r="V25" s="227"/>
      <c r="W25" s="227"/>
    </row>
    <row r="26" spans="2:30" ht="20.100000000000001" customHeight="1" x14ac:dyDescent="0.25">
      <c r="B26" s="5" t="s">
        <v>230</v>
      </c>
      <c r="C26" s="6">
        <v>17</v>
      </c>
      <c r="D26" s="6">
        <v>15</v>
      </c>
      <c r="E26" s="8"/>
      <c r="F26" s="2"/>
      <c r="G26" s="2"/>
      <c r="H26" s="2"/>
      <c r="I26" s="2"/>
      <c r="J26" s="2"/>
      <c r="K26" s="2"/>
      <c r="L26" s="2"/>
      <c r="M26" s="2"/>
      <c r="N26" s="2"/>
      <c r="O26" s="2"/>
      <c r="P26" s="116"/>
      <c r="Q26" s="66"/>
      <c r="R26" s="132"/>
      <c r="S26" s="132"/>
      <c r="T26" s="172"/>
      <c r="U26" s="45"/>
      <c r="V26" s="45"/>
      <c r="W26" s="45"/>
      <c r="X26" s="46"/>
      <c r="Y26" s="47"/>
      <c r="Z26" s="47"/>
      <c r="AA26" s="47"/>
      <c r="AB26" s="47"/>
      <c r="AC26" s="47"/>
      <c r="AD26" s="47"/>
    </row>
    <row r="27" spans="2:30" ht="20.100000000000001" customHeight="1" x14ac:dyDescent="0.25">
      <c r="B27" s="5" t="s">
        <v>237</v>
      </c>
      <c r="C27" s="6">
        <v>48</v>
      </c>
      <c r="D27" s="6">
        <v>38</v>
      </c>
      <c r="E27" s="8"/>
      <c r="F27" s="2"/>
      <c r="G27" s="2"/>
      <c r="H27" s="2"/>
      <c r="I27" s="3"/>
      <c r="J27" s="4"/>
      <c r="K27" s="4"/>
      <c r="L27" s="4"/>
      <c r="M27" s="4"/>
      <c r="N27" s="4"/>
      <c r="O27" s="4"/>
      <c r="P27" s="116"/>
      <c r="Q27" s="128"/>
      <c r="R27" s="67"/>
      <c r="S27" s="67"/>
      <c r="T27" s="6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</row>
    <row r="28" spans="2:30" ht="20.100000000000001" customHeight="1" x14ac:dyDescent="0.25">
      <c r="B28" s="5" t="s">
        <v>231</v>
      </c>
      <c r="C28" s="6">
        <v>51</v>
      </c>
      <c r="D28" s="6">
        <v>38</v>
      </c>
      <c r="E28" s="8"/>
      <c r="F28" s="2"/>
      <c r="G28" s="2"/>
      <c r="H28" s="2"/>
      <c r="I28" s="3"/>
      <c r="J28" s="4"/>
      <c r="K28" s="4"/>
      <c r="L28" s="4"/>
      <c r="M28" s="4"/>
      <c r="N28" s="4"/>
      <c r="O28" s="4"/>
      <c r="P28" s="116"/>
      <c r="Q28" s="128"/>
      <c r="R28" s="67"/>
      <c r="S28" s="67"/>
      <c r="T28" s="67"/>
      <c r="U28" s="127"/>
      <c r="V28" s="127"/>
      <c r="W28" s="127"/>
      <c r="X28" s="67"/>
      <c r="Y28" s="130"/>
      <c r="Z28" s="130"/>
      <c r="AA28" s="130"/>
      <c r="AB28" s="130"/>
      <c r="AC28" s="130"/>
      <c r="AD28" s="130"/>
    </row>
    <row r="29" spans="2:30" ht="20.100000000000001" customHeight="1" x14ac:dyDescent="0.25">
      <c r="B29" s="5" t="s">
        <v>238</v>
      </c>
      <c r="C29" s="6">
        <v>34</v>
      </c>
      <c r="D29" s="6">
        <v>26</v>
      </c>
      <c r="E29" s="8"/>
      <c r="F29" s="2"/>
      <c r="G29" s="2"/>
      <c r="H29" s="2"/>
      <c r="I29" s="3"/>
      <c r="J29" s="4"/>
      <c r="K29" s="4"/>
      <c r="L29" s="4"/>
      <c r="M29" s="4"/>
      <c r="N29" s="4"/>
      <c r="O29" s="4"/>
      <c r="P29" s="116"/>
      <c r="Q29" s="66"/>
      <c r="R29" s="66"/>
      <c r="S29" s="66"/>
      <c r="T29" s="44"/>
      <c r="U29" s="45"/>
      <c r="V29" s="45"/>
      <c r="W29" s="45"/>
      <c r="X29" s="46"/>
      <c r="Y29" s="47"/>
      <c r="Z29" s="47"/>
      <c r="AA29" s="47"/>
      <c r="AB29" s="47"/>
      <c r="AC29" s="47"/>
      <c r="AD29" s="47"/>
    </row>
    <row r="30" spans="2:30" ht="20.100000000000001" customHeight="1" x14ac:dyDescent="0.25">
      <c r="B30" s="5" t="s">
        <v>232</v>
      </c>
      <c r="C30" s="6">
        <v>37</v>
      </c>
      <c r="D30" s="6">
        <v>26</v>
      </c>
      <c r="E30" s="8"/>
      <c r="F30" s="2"/>
      <c r="G30" s="2"/>
      <c r="H30" s="2"/>
      <c r="I30" s="3"/>
      <c r="J30" s="4"/>
      <c r="K30" s="4"/>
      <c r="L30" s="4"/>
      <c r="M30" s="4"/>
      <c r="N30" s="4"/>
      <c r="O30" s="4"/>
      <c r="P30" s="116"/>
      <c r="Q30" s="126"/>
      <c r="R30" s="100"/>
      <c r="S30" s="100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</row>
    <row r="31" spans="2:30" ht="20.100000000000001" customHeight="1" x14ac:dyDescent="0.25">
      <c r="B31" s="5" t="s">
        <v>233</v>
      </c>
      <c r="C31" s="6">
        <v>39</v>
      </c>
      <c r="D31" s="6">
        <v>26</v>
      </c>
      <c r="E31" s="8"/>
      <c r="F31" s="2"/>
      <c r="G31" s="2"/>
      <c r="H31" s="2"/>
      <c r="I31" s="3"/>
      <c r="J31" s="4"/>
      <c r="K31" s="4"/>
      <c r="L31" s="4"/>
      <c r="M31" s="4"/>
      <c r="N31" s="4"/>
      <c r="O31" s="4"/>
      <c r="P31" s="116"/>
      <c r="Q31" s="126"/>
      <c r="R31" s="100"/>
      <c r="S31" s="100"/>
      <c r="T31" s="127"/>
      <c r="U31" s="127"/>
      <c r="V31" s="127"/>
      <c r="W31" s="127"/>
      <c r="X31" s="67"/>
      <c r="Y31" s="130"/>
      <c r="Z31" s="130"/>
      <c r="AA31" s="130"/>
      <c r="AB31" s="130"/>
      <c r="AC31" s="130"/>
      <c r="AD31" s="130"/>
    </row>
    <row r="32" spans="2:30" ht="20.100000000000001" customHeight="1" x14ac:dyDescent="0.25">
      <c r="B32" s="5" t="s">
        <v>234</v>
      </c>
      <c r="C32" s="6">
        <v>43</v>
      </c>
      <c r="D32" s="6">
        <v>26</v>
      </c>
      <c r="E32" s="8"/>
      <c r="F32" s="2"/>
      <c r="G32" s="2"/>
      <c r="H32" s="2"/>
      <c r="I32" s="3"/>
      <c r="J32" s="4"/>
      <c r="K32" s="4"/>
      <c r="L32" s="4"/>
      <c r="M32" s="4"/>
      <c r="N32" s="4"/>
      <c r="O32" s="4"/>
      <c r="P32" s="116"/>
      <c r="Q32" s="126"/>
      <c r="R32" s="100"/>
      <c r="S32" s="100"/>
      <c r="T32" s="127"/>
      <c r="U32" s="127"/>
      <c r="V32" s="127"/>
      <c r="W32" s="127"/>
      <c r="X32" s="67"/>
      <c r="Y32" s="130"/>
      <c r="Z32" s="130"/>
      <c r="AA32" s="130"/>
      <c r="AB32" s="130"/>
      <c r="AC32" s="130"/>
      <c r="AD32" s="130"/>
    </row>
    <row r="33" spans="2:30" ht="20.100000000000001" customHeight="1" x14ac:dyDescent="0.25">
      <c r="B33" s="5" t="s">
        <v>239</v>
      </c>
      <c r="C33" s="6">
        <v>7.5</v>
      </c>
      <c r="D33" s="6">
        <v>6</v>
      </c>
      <c r="E33" s="8"/>
      <c r="F33" s="2"/>
      <c r="G33" s="2"/>
      <c r="H33" s="2"/>
      <c r="I33" s="3"/>
      <c r="J33" s="4"/>
      <c r="K33" s="4"/>
      <c r="L33" s="4"/>
      <c r="M33" s="4"/>
      <c r="N33" s="4"/>
      <c r="O33" s="4"/>
      <c r="P33" s="116"/>
      <c r="Q33" s="126"/>
      <c r="R33" s="103"/>
      <c r="S33" s="103"/>
      <c r="T33" s="127"/>
      <c r="U33" s="127"/>
      <c r="V33" s="127"/>
      <c r="W33" s="127"/>
      <c r="X33" s="67"/>
      <c r="Y33" s="130"/>
      <c r="Z33" s="130"/>
      <c r="AA33" s="130"/>
      <c r="AB33" s="130"/>
      <c r="AC33" s="130"/>
      <c r="AD33" s="130"/>
    </row>
    <row r="34" spans="2:30" ht="20.100000000000001" customHeight="1" x14ac:dyDescent="0.25">
      <c r="B34" s="5" t="s">
        <v>231</v>
      </c>
      <c r="C34" s="6">
        <v>8</v>
      </c>
      <c r="D34" s="6">
        <v>6</v>
      </c>
      <c r="E34" s="8"/>
      <c r="F34" s="2"/>
      <c r="G34" s="2"/>
      <c r="H34" s="2"/>
      <c r="I34" s="3"/>
      <c r="J34" s="4"/>
      <c r="K34" s="4"/>
      <c r="L34" s="4"/>
      <c r="M34" s="4"/>
      <c r="N34" s="4"/>
      <c r="O34" s="4"/>
      <c r="P34" s="116"/>
      <c r="Q34" s="126"/>
      <c r="R34" s="67"/>
      <c r="S34" s="67"/>
      <c r="T34" s="127"/>
      <c r="U34" s="127"/>
      <c r="V34" s="127"/>
      <c r="W34" s="127"/>
      <c r="X34" s="67"/>
      <c r="Y34" s="130"/>
      <c r="Z34" s="130"/>
      <c r="AA34" s="130"/>
      <c r="AB34" s="130"/>
      <c r="AC34" s="130"/>
      <c r="AD34" s="130"/>
    </row>
    <row r="35" spans="2:30" ht="20.100000000000001" customHeight="1" x14ac:dyDescent="0.25">
      <c r="B35" s="5" t="s">
        <v>35</v>
      </c>
      <c r="C35" s="6">
        <v>8</v>
      </c>
      <c r="D35" s="6">
        <v>7</v>
      </c>
      <c r="E35" s="8"/>
      <c r="F35" s="2"/>
      <c r="G35" s="2"/>
      <c r="H35" s="2"/>
      <c r="I35" s="3"/>
      <c r="J35" s="4"/>
      <c r="K35" s="4"/>
      <c r="L35" s="4"/>
      <c r="M35" s="4"/>
      <c r="N35" s="4"/>
      <c r="O35" s="4"/>
      <c r="P35" s="116"/>
      <c r="Q35" s="66"/>
      <c r="R35" s="66"/>
      <c r="S35" s="66"/>
      <c r="T35" s="44"/>
      <c r="U35" s="45"/>
      <c r="V35" s="45"/>
      <c r="W35" s="45"/>
      <c r="X35" s="46"/>
      <c r="Y35" s="47"/>
      <c r="Z35" s="47"/>
      <c r="AA35" s="47"/>
      <c r="AB35" s="47"/>
      <c r="AC35" s="47"/>
      <c r="AD35" s="47"/>
    </row>
    <row r="36" spans="2:30" ht="20.100000000000001" customHeight="1" x14ac:dyDescent="0.25">
      <c r="B36" s="5" t="s">
        <v>20</v>
      </c>
      <c r="C36" s="6">
        <v>2</v>
      </c>
      <c r="D36" s="6">
        <v>2</v>
      </c>
      <c r="E36" s="8"/>
      <c r="F36" s="2"/>
      <c r="G36" s="2"/>
      <c r="H36" s="2"/>
      <c r="I36" s="3"/>
      <c r="J36" s="4"/>
      <c r="K36" s="4"/>
      <c r="L36" s="4"/>
      <c r="M36" s="4"/>
      <c r="N36" s="4"/>
      <c r="O36" s="4"/>
      <c r="P36" s="116"/>
      <c r="Q36" s="128"/>
      <c r="R36" s="67"/>
      <c r="S36" s="67"/>
      <c r="T36" s="67"/>
      <c r="U36" s="127"/>
      <c r="V36" s="127"/>
      <c r="W36" s="127"/>
      <c r="X36" s="46"/>
      <c r="Y36" s="130"/>
      <c r="Z36" s="130"/>
      <c r="AA36" s="130"/>
      <c r="AB36" s="130"/>
      <c r="AC36" s="130"/>
      <c r="AD36" s="130"/>
    </row>
    <row r="37" spans="2:30" ht="20.100000000000001" customHeight="1" x14ac:dyDescent="0.25">
      <c r="B37" s="5" t="s">
        <v>47</v>
      </c>
      <c r="C37" s="6">
        <v>0.8</v>
      </c>
      <c r="D37" s="6">
        <v>0.8</v>
      </c>
      <c r="E37" s="8"/>
      <c r="F37" s="2"/>
      <c r="G37" s="2"/>
      <c r="H37" s="2"/>
      <c r="I37" s="3"/>
      <c r="J37" s="4"/>
      <c r="K37" s="4"/>
      <c r="L37" s="4"/>
      <c r="M37" s="4"/>
      <c r="N37" s="4"/>
      <c r="O37" s="4"/>
      <c r="P37" s="116"/>
      <c r="Q37" s="128"/>
      <c r="R37" s="67"/>
      <c r="S37" s="67"/>
      <c r="T37" s="67"/>
      <c r="U37" s="127"/>
      <c r="V37" s="127"/>
      <c r="W37" s="127"/>
      <c r="X37" s="46"/>
      <c r="Y37" s="130"/>
      <c r="Z37" s="130"/>
      <c r="AA37" s="130"/>
      <c r="AB37" s="130"/>
      <c r="AC37" s="130"/>
      <c r="AD37" s="130"/>
    </row>
    <row r="38" spans="2:30" ht="20.100000000000001" customHeight="1" x14ac:dyDescent="0.25">
      <c r="B38" s="5" t="s">
        <v>235</v>
      </c>
      <c r="C38" s="6">
        <v>1.5</v>
      </c>
      <c r="D38" s="6">
        <v>1.5</v>
      </c>
      <c r="E38" s="8"/>
      <c r="F38" s="2"/>
      <c r="G38" s="2"/>
      <c r="H38" s="2"/>
      <c r="I38" s="3"/>
      <c r="J38" s="4"/>
      <c r="K38" s="4"/>
      <c r="L38" s="4"/>
      <c r="M38" s="4"/>
      <c r="N38" s="4"/>
      <c r="O38" s="4"/>
      <c r="P38" s="116"/>
      <c r="Q38" s="128"/>
      <c r="R38" s="67"/>
      <c r="S38" s="67"/>
      <c r="T38" s="67"/>
      <c r="U38" s="127"/>
      <c r="V38" s="127"/>
      <c r="W38" s="127"/>
      <c r="X38" s="46"/>
      <c r="Y38" s="130"/>
      <c r="Z38" s="130"/>
      <c r="AA38" s="130"/>
      <c r="AB38" s="130"/>
      <c r="AC38" s="130"/>
      <c r="AD38" s="130"/>
    </row>
    <row r="39" spans="2:30" ht="20.100000000000001" customHeight="1" x14ac:dyDescent="0.25">
      <c r="B39" s="5" t="s">
        <v>236</v>
      </c>
      <c r="C39" s="6">
        <v>120</v>
      </c>
      <c r="D39" s="6">
        <v>120</v>
      </c>
      <c r="E39" s="8"/>
      <c r="F39" s="2"/>
      <c r="G39" s="2"/>
      <c r="H39" s="2"/>
      <c r="I39" s="3"/>
      <c r="J39" s="4"/>
      <c r="K39" s="4"/>
      <c r="L39" s="4"/>
      <c r="M39" s="4"/>
      <c r="N39" s="4"/>
      <c r="O39" s="4"/>
      <c r="P39" s="116"/>
      <c r="Q39" s="131"/>
      <c r="R39" s="103"/>
      <c r="S39" s="103"/>
      <c r="T39" s="67"/>
      <c r="U39" s="127"/>
      <c r="V39" s="127"/>
      <c r="W39" s="127"/>
      <c r="X39" s="46"/>
      <c r="Y39" s="130"/>
      <c r="Z39" s="130"/>
      <c r="AA39" s="130"/>
      <c r="AB39" s="130"/>
      <c r="AC39" s="130"/>
      <c r="AD39" s="130"/>
    </row>
    <row r="40" spans="2:30" ht="101.25" customHeight="1" x14ac:dyDescent="0.25">
      <c r="B40" s="16" t="s">
        <v>339</v>
      </c>
      <c r="C40" s="17"/>
      <c r="D40" s="18"/>
      <c r="E40" s="8">
        <v>40</v>
      </c>
      <c r="F40" s="2">
        <v>0.3</v>
      </c>
      <c r="G40" s="2">
        <v>2.4</v>
      </c>
      <c r="H40" s="2">
        <v>1.3</v>
      </c>
      <c r="I40" s="3">
        <f>H40*4+G40*9+F40*4</f>
        <v>27.999999999999996</v>
      </c>
      <c r="J40" s="4">
        <v>0.01</v>
      </c>
      <c r="K40" s="4">
        <v>0</v>
      </c>
      <c r="L40" s="4">
        <v>4.43</v>
      </c>
      <c r="M40" s="4">
        <v>5.85</v>
      </c>
      <c r="N40" s="4">
        <v>4.97</v>
      </c>
      <c r="O40" s="1">
        <v>0.16</v>
      </c>
      <c r="P40" s="122"/>
      <c r="Q40" s="48"/>
    </row>
    <row r="41" spans="2:30" ht="20.100000000000001" customHeight="1" x14ac:dyDescent="0.25">
      <c r="B41" s="14" t="s">
        <v>41</v>
      </c>
      <c r="C41" s="7">
        <f>D41*100/80</f>
        <v>12.5</v>
      </c>
      <c r="D41" s="10">
        <v>10</v>
      </c>
      <c r="E41" s="8"/>
      <c r="F41" s="2"/>
      <c r="G41" s="2"/>
      <c r="H41" s="2"/>
      <c r="I41" s="3"/>
      <c r="J41" s="4"/>
      <c r="K41" s="4"/>
      <c r="L41" s="4"/>
      <c r="M41" s="4"/>
      <c r="N41" s="4"/>
      <c r="O41" s="1"/>
      <c r="P41" s="108"/>
      <c r="Q41" s="48"/>
    </row>
    <row r="42" spans="2:30" ht="20.100000000000001" customHeight="1" x14ac:dyDescent="0.25">
      <c r="B42" s="14" t="s">
        <v>36</v>
      </c>
      <c r="C42" s="7">
        <f>D42*100/75</f>
        <v>13.333333333333334</v>
      </c>
      <c r="D42" s="6">
        <v>10</v>
      </c>
      <c r="E42" s="8"/>
      <c r="F42" s="2"/>
      <c r="G42" s="2"/>
      <c r="H42" s="2"/>
      <c r="I42" s="3"/>
      <c r="J42" s="4"/>
      <c r="K42" s="4"/>
      <c r="L42" s="4"/>
      <c r="M42" s="4"/>
      <c r="N42" s="4"/>
      <c r="O42" s="1"/>
      <c r="Q42" s="48"/>
    </row>
    <row r="43" spans="2:30" ht="20.100000000000001" customHeight="1" x14ac:dyDescent="0.25">
      <c r="B43" s="14" t="s">
        <v>158</v>
      </c>
      <c r="C43" s="26">
        <v>12</v>
      </c>
      <c r="D43" s="10">
        <v>10</v>
      </c>
      <c r="E43" s="8"/>
      <c r="F43" s="2"/>
      <c r="G43" s="2"/>
      <c r="H43" s="2"/>
      <c r="I43" s="3"/>
      <c r="J43" s="4"/>
      <c r="K43" s="4"/>
      <c r="L43" s="4"/>
      <c r="M43" s="4"/>
      <c r="N43" s="4"/>
      <c r="O43" s="1"/>
      <c r="Q43" s="48"/>
    </row>
    <row r="44" spans="2:30" ht="20.100000000000001" customHeight="1" x14ac:dyDescent="0.25">
      <c r="B44" s="14" t="s">
        <v>159</v>
      </c>
      <c r="C44" s="26">
        <v>12.5</v>
      </c>
      <c r="D44" s="10">
        <v>10</v>
      </c>
      <c r="E44" s="8"/>
      <c r="F44" s="2"/>
      <c r="G44" s="2"/>
      <c r="H44" s="2"/>
      <c r="I44" s="3"/>
      <c r="J44" s="4"/>
      <c r="K44" s="4"/>
      <c r="L44" s="4"/>
      <c r="M44" s="4"/>
      <c r="N44" s="4"/>
      <c r="O44" s="1"/>
      <c r="Q44" s="48"/>
    </row>
    <row r="45" spans="2:30" ht="20.100000000000001" customHeight="1" x14ac:dyDescent="0.25">
      <c r="B45" s="14" t="s">
        <v>299</v>
      </c>
      <c r="C45" s="26">
        <v>9</v>
      </c>
      <c r="D45" s="10">
        <v>7</v>
      </c>
      <c r="E45" s="8"/>
      <c r="F45" s="2"/>
      <c r="G45" s="2"/>
      <c r="H45" s="2"/>
      <c r="I45" s="3"/>
      <c r="J45" s="4"/>
      <c r="K45" s="4"/>
      <c r="L45" s="4"/>
      <c r="M45" s="4"/>
      <c r="N45" s="4"/>
      <c r="O45" s="1"/>
      <c r="Q45" s="48"/>
    </row>
    <row r="46" spans="2:30" ht="20.100000000000001" customHeight="1" x14ac:dyDescent="0.25">
      <c r="B46" s="19" t="s">
        <v>40</v>
      </c>
      <c r="C46" s="7">
        <v>3</v>
      </c>
      <c r="D46" s="11">
        <v>3</v>
      </c>
      <c r="E46" s="6"/>
      <c r="F46" s="7"/>
      <c r="G46" s="7"/>
      <c r="H46" s="7"/>
      <c r="I46" s="6"/>
      <c r="J46" s="9"/>
      <c r="K46" s="9"/>
      <c r="L46" s="9"/>
      <c r="M46" s="9"/>
      <c r="N46" s="9"/>
      <c r="O46" s="9"/>
      <c r="Q46" s="48"/>
    </row>
    <row r="47" spans="2:30" ht="20.100000000000001" customHeight="1" x14ac:dyDescent="0.25">
      <c r="B47" s="221" t="s">
        <v>182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3"/>
      <c r="Q47" s="48"/>
    </row>
    <row r="48" spans="2:30" ht="93" customHeight="1" x14ac:dyDescent="0.25">
      <c r="B48" s="16" t="s">
        <v>183</v>
      </c>
      <c r="C48" s="17"/>
      <c r="D48" s="18"/>
      <c r="E48" s="8">
        <v>40</v>
      </c>
      <c r="F48" s="2">
        <v>0.7</v>
      </c>
      <c r="G48" s="2">
        <v>2.7</v>
      </c>
      <c r="H48" s="2">
        <v>2.2999999999999998</v>
      </c>
      <c r="I48" s="3">
        <f>H48*4+G48*9+F48*4</f>
        <v>36.299999999999997</v>
      </c>
      <c r="J48" s="4">
        <v>0.02</v>
      </c>
      <c r="K48" s="4">
        <v>0</v>
      </c>
      <c r="L48" s="4">
        <v>0.83</v>
      </c>
      <c r="M48" s="4">
        <v>8.31</v>
      </c>
      <c r="N48" s="4">
        <v>8.4700000000000006</v>
      </c>
      <c r="O48" s="1">
        <v>0.26</v>
      </c>
      <c r="Q48" s="48"/>
    </row>
    <row r="49" spans="2:17" ht="20.100000000000001" customHeight="1" x14ac:dyDescent="0.25">
      <c r="B49" s="14" t="s">
        <v>41</v>
      </c>
      <c r="C49" s="7">
        <f>D49*100/80</f>
        <v>20</v>
      </c>
      <c r="D49" s="10">
        <v>16</v>
      </c>
      <c r="E49" s="11"/>
      <c r="F49" s="7"/>
      <c r="G49" s="7"/>
      <c r="H49" s="7"/>
      <c r="I49" s="6"/>
      <c r="J49" s="9"/>
      <c r="K49" s="9"/>
      <c r="L49" s="9"/>
      <c r="M49" s="9"/>
      <c r="N49" s="9"/>
      <c r="O49" s="13"/>
      <c r="Q49" s="48"/>
    </row>
    <row r="50" spans="2:17" ht="20.100000000000001" customHeight="1" x14ac:dyDescent="0.25">
      <c r="B50" s="14" t="s">
        <v>36</v>
      </c>
      <c r="C50" s="7">
        <f>D50*100/75</f>
        <v>21.333333333333332</v>
      </c>
      <c r="D50" s="6">
        <v>16</v>
      </c>
      <c r="E50" s="11"/>
      <c r="F50" s="7"/>
      <c r="G50" s="7"/>
      <c r="H50" s="7"/>
      <c r="I50" s="6"/>
      <c r="J50" s="9"/>
      <c r="K50" s="9"/>
      <c r="L50" s="9"/>
      <c r="M50" s="9"/>
      <c r="N50" s="9"/>
      <c r="O50" s="13"/>
      <c r="Q50" s="48"/>
    </row>
    <row r="51" spans="2:17" ht="20.100000000000001" customHeight="1" x14ac:dyDescent="0.25">
      <c r="B51" s="14" t="s">
        <v>184</v>
      </c>
      <c r="C51" s="7"/>
      <c r="D51" s="6">
        <v>15</v>
      </c>
      <c r="E51" s="11"/>
      <c r="F51" s="7"/>
      <c r="G51" s="7"/>
      <c r="H51" s="7"/>
      <c r="I51" s="6"/>
      <c r="J51" s="9"/>
      <c r="K51" s="9"/>
      <c r="L51" s="9"/>
      <c r="M51" s="9"/>
      <c r="N51" s="9"/>
      <c r="O51" s="13"/>
      <c r="Q51" s="48"/>
    </row>
    <row r="52" spans="2:17" ht="20.100000000000001" customHeight="1" x14ac:dyDescent="0.25">
      <c r="B52" s="14" t="s">
        <v>329</v>
      </c>
      <c r="C52" s="7">
        <f>D52*100/80</f>
        <v>17.5</v>
      </c>
      <c r="D52" s="6">
        <v>14</v>
      </c>
      <c r="E52" s="11"/>
      <c r="F52" s="7"/>
      <c r="G52" s="7"/>
      <c r="H52" s="7"/>
      <c r="I52" s="6"/>
      <c r="J52" s="9"/>
      <c r="K52" s="9"/>
      <c r="L52" s="9"/>
      <c r="M52" s="9"/>
      <c r="N52" s="9"/>
      <c r="O52" s="13"/>
      <c r="Q52" s="48"/>
    </row>
    <row r="53" spans="2:17" ht="20.100000000000001" customHeight="1" x14ac:dyDescent="0.25">
      <c r="B53" s="14" t="s">
        <v>36</v>
      </c>
      <c r="C53" s="7">
        <f>D53*100/75</f>
        <v>18.666666666666668</v>
      </c>
      <c r="D53" s="6">
        <v>14</v>
      </c>
      <c r="E53" s="11"/>
      <c r="F53" s="7"/>
      <c r="G53" s="7"/>
      <c r="H53" s="7"/>
      <c r="I53" s="6"/>
      <c r="J53" s="9"/>
      <c r="K53" s="9"/>
      <c r="L53" s="9"/>
      <c r="M53" s="9"/>
      <c r="N53" s="9"/>
      <c r="O53" s="13"/>
      <c r="Q53" s="48"/>
    </row>
    <row r="54" spans="2:17" ht="20.100000000000001" customHeight="1" x14ac:dyDescent="0.25">
      <c r="B54" s="14" t="s">
        <v>185</v>
      </c>
      <c r="C54" s="11"/>
      <c r="D54" s="11">
        <v>13</v>
      </c>
      <c r="E54" s="11"/>
      <c r="F54" s="7"/>
      <c r="G54" s="7"/>
      <c r="H54" s="7"/>
      <c r="I54" s="6"/>
      <c r="J54" s="9"/>
      <c r="K54" s="9"/>
      <c r="L54" s="9"/>
      <c r="M54" s="9"/>
      <c r="N54" s="9"/>
      <c r="O54" s="13"/>
      <c r="Q54" s="48"/>
    </row>
    <row r="55" spans="2:17" ht="20.100000000000001" customHeight="1" x14ac:dyDescent="0.25">
      <c r="B55" s="14" t="s">
        <v>40</v>
      </c>
      <c r="C55" s="11">
        <v>3</v>
      </c>
      <c r="D55" s="11">
        <v>3</v>
      </c>
      <c r="E55" s="11"/>
      <c r="F55" s="7"/>
      <c r="G55" s="7"/>
      <c r="H55" s="7"/>
      <c r="I55" s="6"/>
      <c r="J55" s="9"/>
      <c r="K55" s="9"/>
      <c r="L55" s="9"/>
      <c r="M55" s="9"/>
      <c r="N55" s="9"/>
      <c r="O55" s="13"/>
      <c r="Q55" s="48"/>
    </row>
    <row r="56" spans="2:17" ht="21" customHeight="1" x14ac:dyDescent="0.25">
      <c r="B56" s="14" t="s">
        <v>186</v>
      </c>
      <c r="C56" s="11">
        <v>13</v>
      </c>
      <c r="D56" s="11">
        <v>5</v>
      </c>
      <c r="E56" s="11"/>
      <c r="F56" s="7"/>
      <c r="G56" s="7"/>
      <c r="H56" s="7"/>
      <c r="I56" s="6"/>
      <c r="J56" s="9"/>
      <c r="K56" s="9"/>
      <c r="L56" s="9"/>
      <c r="M56" s="9"/>
      <c r="N56" s="9"/>
      <c r="O56" s="13"/>
      <c r="Q56" s="48"/>
    </row>
    <row r="57" spans="2:17" ht="58.5" customHeight="1" x14ac:dyDescent="0.25">
      <c r="B57" s="16" t="s">
        <v>302</v>
      </c>
      <c r="C57" s="17"/>
      <c r="D57" s="18"/>
      <c r="E57" s="8">
        <v>160</v>
      </c>
      <c r="F57" s="2">
        <v>16</v>
      </c>
      <c r="G57" s="2">
        <v>13</v>
      </c>
      <c r="H57" s="2">
        <v>13</v>
      </c>
      <c r="I57" s="2">
        <f>H57*4+G57*9+F57*4</f>
        <v>233</v>
      </c>
      <c r="J57" s="4">
        <v>0.02</v>
      </c>
      <c r="K57" s="4">
        <v>4</v>
      </c>
      <c r="L57" s="4">
        <v>20</v>
      </c>
      <c r="M57" s="4">
        <v>54</v>
      </c>
      <c r="N57" s="4">
        <v>38</v>
      </c>
      <c r="O57" s="4">
        <v>1</v>
      </c>
      <c r="Q57" s="48"/>
    </row>
    <row r="58" spans="2:17" ht="20.100000000000001" customHeight="1" x14ac:dyDescent="0.25">
      <c r="B58" s="14" t="s">
        <v>240</v>
      </c>
      <c r="C58" s="6">
        <v>90</v>
      </c>
      <c r="D58" s="6">
        <v>64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Q58" s="48"/>
    </row>
    <row r="59" spans="2:17" ht="20.100000000000001" customHeight="1" x14ac:dyDescent="0.25">
      <c r="B59" s="14" t="s">
        <v>189</v>
      </c>
      <c r="C59" s="6">
        <v>10</v>
      </c>
      <c r="D59" s="6">
        <v>10</v>
      </c>
      <c r="E59" s="11"/>
      <c r="F59" s="11"/>
      <c r="G59" s="7"/>
      <c r="H59" s="7"/>
      <c r="I59" s="6"/>
      <c r="J59" s="9"/>
      <c r="K59" s="9"/>
      <c r="L59" s="9"/>
      <c r="M59" s="9"/>
      <c r="N59" s="9"/>
      <c r="O59" s="9"/>
      <c r="Q59" s="48"/>
    </row>
    <row r="60" spans="2:17" ht="20.100000000000001" customHeight="1" x14ac:dyDescent="0.25">
      <c r="B60" s="14" t="s">
        <v>296</v>
      </c>
      <c r="C60" s="6"/>
      <c r="D60" s="6">
        <v>22</v>
      </c>
      <c r="E60" s="11"/>
      <c r="F60" s="11"/>
      <c r="G60" s="7"/>
      <c r="H60" s="7"/>
      <c r="I60" s="6"/>
      <c r="J60" s="9"/>
      <c r="K60" s="9"/>
      <c r="L60" s="9"/>
      <c r="M60" s="9"/>
      <c r="N60" s="9"/>
      <c r="O60" s="9"/>
      <c r="Q60" s="48"/>
    </row>
    <row r="61" spans="2:17" ht="20.100000000000001" customHeight="1" x14ac:dyDescent="0.25">
      <c r="B61" s="14" t="s">
        <v>35</v>
      </c>
      <c r="C61" s="6">
        <v>13</v>
      </c>
      <c r="D61" s="6">
        <v>10</v>
      </c>
      <c r="E61" s="11"/>
      <c r="F61" s="11"/>
      <c r="G61" s="7"/>
      <c r="H61" s="7"/>
      <c r="I61" s="6"/>
      <c r="J61" s="9"/>
      <c r="K61" s="9"/>
      <c r="L61" s="9"/>
      <c r="M61" s="9"/>
      <c r="N61" s="9"/>
      <c r="O61" s="9"/>
      <c r="Q61" s="48"/>
    </row>
    <row r="62" spans="2:17" ht="20.100000000000001" customHeight="1" x14ac:dyDescent="0.25">
      <c r="B62" s="14" t="s">
        <v>297</v>
      </c>
      <c r="C62" s="6">
        <v>12</v>
      </c>
      <c r="D62" s="6">
        <v>10</v>
      </c>
      <c r="E62" s="11"/>
      <c r="F62" s="11"/>
      <c r="G62" s="7"/>
      <c r="H62" s="7"/>
      <c r="I62" s="6"/>
      <c r="J62" s="9"/>
      <c r="K62" s="9"/>
      <c r="L62" s="9"/>
      <c r="M62" s="9"/>
      <c r="N62" s="9"/>
      <c r="O62" s="9"/>
      <c r="Q62" s="48"/>
    </row>
    <row r="63" spans="2:17" ht="20.100000000000001" customHeight="1" x14ac:dyDescent="0.25">
      <c r="B63" s="14" t="s">
        <v>40</v>
      </c>
      <c r="C63" s="6">
        <v>1</v>
      </c>
      <c r="D63" s="6">
        <v>1</v>
      </c>
      <c r="E63" s="11"/>
      <c r="F63" s="11"/>
      <c r="G63" s="7"/>
      <c r="H63" s="7"/>
      <c r="I63" s="6"/>
      <c r="J63" s="9"/>
      <c r="K63" s="9"/>
      <c r="L63" s="9"/>
      <c r="M63" s="9"/>
      <c r="N63" s="9"/>
      <c r="O63" s="9"/>
      <c r="Q63" s="48"/>
    </row>
    <row r="64" spans="2:17" ht="20.100000000000001" customHeight="1" x14ac:dyDescent="0.25">
      <c r="B64" s="14" t="s">
        <v>298</v>
      </c>
      <c r="C64" s="6"/>
      <c r="D64" s="6">
        <v>4</v>
      </c>
      <c r="E64" s="11"/>
      <c r="F64" s="11"/>
      <c r="G64" s="7"/>
      <c r="H64" s="7"/>
      <c r="I64" s="6"/>
      <c r="J64" s="9"/>
      <c r="K64" s="9"/>
      <c r="L64" s="9"/>
      <c r="M64" s="9"/>
      <c r="N64" s="9"/>
      <c r="O64" s="9"/>
      <c r="Q64" s="48"/>
    </row>
    <row r="65" spans="2:17" ht="20.100000000000001" customHeight="1" x14ac:dyDescent="0.25">
      <c r="B65" s="14" t="s">
        <v>299</v>
      </c>
      <c r="C65" s="6">
        <v>122</v>
      </c>
      <c r="D65" s="6">
        <v>100</v>
      </c>
      <c r="E65" s="11"/>
      <c r="F65" s="11"/>
      <c r="G65" s="7"/>
      <c r="H65" s="7"/>
      <c r="I65" s="6"/>
      <c r="J65" s="9"/>
      <c r="K65" s="9"/>
      <c r="L65" s="9"/>
      <c r="M65" s="9"/>
      <c r="N65" s="9"/>
      <c r="O65" s="9"/>
      <c r="Q65" s="48"/>
    </row>
    <row r="66" spans="2:17" ht="20.100000000000001" customHeight="1" x14ac:dyDescent="0.25">
      <c r="B66" s="14" t="s">
        <v>300</v>
      </c>
      <c r="C66" s="6"/>
      <c r="D66" s="6">
        <v>90</v>
      </c>
      <c r="E66" s="11"/>
      <c r="F66" s="11"/>
      <c r="G66" s="7"/>
      <c r="H66" s="7"/>
      <c r="I66" s="6"/>
      <c r="J66" s="9"/>
      <c r="K66" s="9"/>
      <c r="L66" s="9"/>
      <c r="M66" s="9"/>
      <c r="N66" s="9"/>
      <c r="O66" s="9"/>
      <c r="Q66" s="48"/>
    </row>
    <row r="67" spans="2:17" ht="20.100000000000001" customHeight="1" x14ac:dyDescent="0.25">
      <c r="B67" s="14" t="s">
        <v>244</v>
      </c>
      <c r="C67" s="6"/>
      <c r="D67" s="6">
        <v>179</v>
      </c>
      <c r="E67" s="11"/>
      <c r="F67" s="11"/>
      <c r="G67" s="7"/>
      <c r="H67" s="7"/>
      <c r="I67" s="6"/>
      <c r="J67" s="9"/>
      <c r="K67" s="9"/>
      <c r="L67" s="9"/>
      <c r="M67" s="9"/>
      <c r="N67" s="9"/>
      <c r="O67" s="9"/>
      <c r="Q67" s="48"/>
    </row>
    <row r="68" spans="2:17" ht="20.100000000000001" customHeight="1" x14ac:dyDescent="0.25">
      <c r="B68" s="14" t="s">
        <v>301</v>
      </c>
      <c r="C68" s="6">
        <v>2</v>
      </c>
      <c r="D68" s="6">
        <v>2</v>
      </c>
      <c r="E68" s="11"/>
      <c r="F68" s="11"/>
      <c r="G68" s="7"/>
      <c r="H68" s="7"/>
      <c r="I68" s="6"/>
      <c r="J68" s="9"/>
      <c r="K68" s="9"/>
      <c r="L68" s="9"/>
      <c r="M68" s="9"/>
      <c r="N68" s="9"/>
      <c r="O68" s="9"/>
      <c r="Q68" s="48"/>
    </row>
    <row r="69" spans="2:17" ht="66" customHeight="1" x14ac:dyDescent="0.25">
      <c r="B69" s="16" t="s">
        <v>165</v>
      </c>
      <c r="C69" s="63"/>
      <c r="D69" s="64"/>
      <c r="E69" s="8">
        <v>20</v>
      </c>
      <c r="F69" s="2">
        <v>0.8</v>
      </c>
      <c r="G69" s="2">
        <v>1.6</v>
      </c>
      <c r="H69" s="2">
        <v>1.9</v>
      </c>
      <c r="I69" s="2">
        <f>H69*4+G69*9+F69*4</f>
        <v>25.2</v>
      </c>
      <c r="J69" s="4">
        <v>0</v>
      </c>
      <c r="K69" s="4">
        <v>5.34</v>
      </c>
      <c r="L69" s="4">
        <v>0.05</v>
      </c>
      <c r="M69" s="4">
        <v>10.83</v>
      </c>
      <c r="N69" s="4">
        <v>1.36</v>
      </c>
      <c r="O69" s="4">
        <v>0.02</v>
      </c>
      <c r="Q69" s="48"/>
    </row>
    <row r="70" spans="2:17" ht="20.100000000000001" customHeight="1" x14ac:dyDescent="0.25">
      <c r="B70" s="14" t="s">
        <v>20</v>
      </c>
      <c r="C70" s="11">
        <v>1</v>
      </c>
      <c r="D70" s="11">
        <v>1</v>
      </c>
      <c r="E70" s="11"/>
      <c r="F70" s="11"/>
      <c r="G70" s="7"/>
      <c r="H70" s="7"/>
      <c r="I70" s="6"/>
      <c r="J70" s="9"/>
      <c r="K70" s="9"/>
      <c r="L70" s="9"/>
      <c r="M70" s="9"/>
      <c r="N70" s="9"/>
      <c r="O70" s="9"/>
      <c r="Q70" s="48"/>
    </row>
    <row r="71" spans="2:17" ht="20.100000000000001" customHeight="1" x14ac:dyDescent="0.25">
      <c r="B71" s="14" t="s">
        <v>44</v>
      </c>
      <c r="C71" s="11">
        <v>1</v>
      </c>
      <c r="D71" s="11">
        <v>1</v>
      </c>
      <c r="E71" s="11"/>
      <c r="F71" s="11"/>
      <c r="G71" s="7"/>
      <c r="H71" s="7"/>
      <c r="I71" s="6"/>
      <c r="J71" s="9"/>
      <c r="K71" s="9"/>
      <c r="L71" s="9"/>
      <c r="M71" s="9"/>
      <c r="N71" s="9"/>
      <c r="O71" s="9"/>
      <c r="Q71" s="48"/>
    </row>
    <row r="72" spans="2:17" ht="20.100000000000001" customHeight="1" x14ac:dyDescent="0.25">
      <c r="B72" s="14" t="s">
        <v>47</v>
      </c>
      <c r="C72" s="7">
        <v>0.2</v>
      </c>
      <c r="D72" s="7">
        <v>0.2</v>
      </c>
      <c r="E72" s="11"/>
      <c r="F72" s="11"/>
      <c r="G72" s="7"/>
      <c r="H72" s="7"/>
      <c r="I72" s="6"/>
      <c r="J72" s="9"/>
      <c r="K72" s="9"/>
      <c r="L72" s="9"/>
      <c r="M72" s="9"/>
      <c r="N72" s="9"/>
      <c r="O72" s="9"/>
      <c r="Q72" s="48"/>
    </row>
    <row r="73" spans="2:17" ht="20.100000000000001" customHeight="1" x14ac:dyDescent="0.25">
      <c r="B73" s="14" t="s">
        <v>112</v>
      </c>
      <c r="C73" s="62">
        <v>10</v>
      </c>
      <c r="D73" s="10">
        <v>10</v>
      </c>
      <c r="E73" s="11"/>
      <c r="F73" s="11"/>
      <c r="G73" s="7"/>
      <c r="H73" s="7"/>
      <c r="I73" s="6"/>
      <c r="J73" s="9"/>
      <c r="K73" s="9"/>
      <c r="L73" s="9"/>
      <c r="M73" s="9"/>
      <c r="N73" s="9"/>
      <c r="O73" s="9"/>
      <c r="Q73" s="48"/>
    </row>
    <row r="74" spans="2:17" ht="20.100000000000001" customHeight="1" x14ac:dyDescent="0.25">
      <c r="B74" s="14" t="s">
        <v>117</v>
      </c>
      <c r="C74" s="7">
        <v>10</v>
      </c>
      <c r="D74" s="6">
        <v>10</v>
      </c>
      <c r="E74" s="11"/>
      <c r="F74" s="11"/>
      <c r="G74" s="7"/>
      <c r="H74" s="7"/>
      <c r="I74" s="6"/>
      <c r="J74" s="9"/>
      <c r="K74" s="9"/>
      <c r="L74" s="9"/>
      <c r="M74" s="9"/>
      <c r="N74" s="9"/>
      <c r="O74" s="9"/>
      <c r="Q74" s="48"/>
    </row>
    <row r="75" spans="2:17" ht="68.25" customHeight="1" x14ac:dyDescent="0.25">
      <c r="B75" s="16" t="s">
        <v>260</v>
      </c>
      <c r="C75" s="94">
        <v>180</v>
      </c>
      <c r="D75" s="95">
        <v>180</v>
      </c>
      <c r="E75" s="8">
        <v>180</v>
      </c>
      <c r="F75" s="2">
        <v>0.23</v>
      </c>
      <c r="G75" s="4">
        <v>0.1</v>
      </c>
      <c r="H75" s="2">
        <v>17.600000000000001</v>
      </c>
      <c r="I75" s="3">
        <f>F75*4+G75*9+H75*4</f>
        <v>72.22</v>
      </c>
      <c r="J75" s="4">
        <v>0.01</v>
      </c>
      <c r="K75" s="4">
        <v>10.56</v>
      </c>
      <c r="L75" s="4">
        <v>0.41</v>
      </c>
      <c r="M75" s="4">
        <v>15.68</v>
      </c>
      <c r="N75" s="4">
        <v>2.17</v>
      </c>
      <c r="O75" s="4">
        <v>0.2</v>
      </c>
      <c r="Q75" s="48"/>
    </row>
    <row r="76" spans="2:17" ht="20.100000000000001" customHeight="1" x14ac:dyDescent="0.25">
      <c r="B76" s="5" t="s">
        <v>261</v>
      </c>
      <c r="C76" s="6">
        <v>28.2</v>
      </c>
      <c r="D76" s="6">
        <v>24</v>
      </c>
      <c r="E76" s="8"/>
      <c r="F76" s="2"/>
      <c r="G76" s="2"/>
      <c r="H76" s="2"/>
      <c r="I76" s="3"/>
      <c r="J76" s="4"/>
      <c r="K76" s="4"/>
      <c r="L76" s="4"/>
      <c r="M76" s="4"/>
      <c r="N76" s="4"/>
      <c r="O76" s="4"/>
      <c r="Q76" s="48"/>
    </row>
    <row r="77" spans="2:17" ht="20.100000000000001" customHeight="1" x14ac:dyDescent="0.25">
      <c r="B77" s="5" t="s">
        <v>48</v>
      </c>
      <c r="C77" s="6">
        <v>182</v>
      </c>
      <c r="D77" s="6">
        <v>182</v>
      </c>
      <c r="E77" s="8"/>
      <c r="F77" s="2"/>
      <c r="G77" s="2"/>
      <c r="H77" s="2"/>
      <c r="I77" s="3"/>
      <c r="J77" s="4"/>
      <c r="K77" s="4"/>
      <c r="L77" s="4"/>
      <c r="M77" s="4"/>
      <c r="N77" s="4"/>
      <c r="O77" s="4"/>
      <c r="Q77" s="48"/>
    </row>
    <row r="78" spans="2:17" ht="20.100000000000001" customHeight="1" x14ac:dyDescent="0.25">
      <c r="B78" s="5" t="s">
        <v>47</v>
      </c>
      <c r="C78" s="6">
        <v>10</v>
      </c>
      <c r="D78" s="6">
        <v>10</v>
      </c>
      <c r="E78" s="8"/>
      <c r="F78" s="2"/>
      <c r="G78" s="2"/>
      <c r="H78" s="2"/>
      <c r="I78" s="3"/>
      <c r="J78" s="4"/>
      <c r="K78" s="4"/>
      <c r="L78" s="4"/>
      <c r="M78" s="4"/>
      <c r="N78" s="4"/>
      <c r="O78" s="4"/>
      <c r="Q78" s="48"/>
    </row>
    <row r="79" spans="2:17" ht="20.100000000000001" customHeight="1" x14ac:dyDescent="0.25">
      <c r="B79" s="5" t="s">
        <v>54</v>
      </c>
      <c r="C79" s="6">
        <v>5.6</v>
      </c>
      <c r="D79" s="6">
        <v>5.6</v>
      </c>
      <c r="E79" s="8"/>
      <c r="F79" s="2"/>
      <c r="G79" s="2"/>
      <c r="H79" s="2"/>
      <c r="I79" s="3"/>
      <c r="J79" s="4"/>
      <c r="K79" s="4"/>
      <c r="L79" s="4"/>
      <c r="M79" s="4"/>
      <c r="N79" s="4"/>
      <c r="O79" s="4"/>
      <c r="Q79" s="48"/>
    </row>
    <row r="80" spans="2:17" ht="20.100000000000001" customHeight="1" x14ac:dyDescent="0.25">
      <c r="B80" s="20" t="s">
        <v>21</v>
      </c>
      <c r="C80" s="6">
        <v>20</v>
      </c>
      <c r="D80" s="6">
        <v>20</v>
      </c>
      <c r="E80" s="8">
        <v>20</v>
      </c>
      <c r="F80" s="2">
        <v>1.62</v>
      </c>
      <c r="G80" s="2">
        <v>0.2</v>
      </c>
      <c r="H80" s="2">
        <v>9.8000000000000007</v>
      </c>
      <c r="I80" s="3">
        <f>F80*4+G80*9+H80*4</f>
        <v>47.480000000000004</v>
      </c>
      <c r="J80" s="4">
        <v>0.5</v>
      </c>
      <c r="K80" s="4">
        <v>0</v>
      </c>
      <c r="L80" s="4">
        <v>0</v>
      </c>
      <c r="M80" s="4">
        <v>8.8000000000000007</v>
      </c>
      <c r="N80" s="4">
        <v>16.5</v>
      </c>
      <c r="O80" s="4">
        <v>1.1299999999999999</v>
      </c>
      <c r="Q80" s="48"/>
    </row>
    <row r="81" spans="2:17" ht="20.100000000000001" customHeight="1" x14ac:dyDescent="0.25">
      <c r="B81" s="20" t="s">
        <v>347</v>
      </c>
      <c r="C81" s="6">
        <v>25</v>
      </c>
      <c r="D81" s="6">
        <v>25</v>
      </c>
      <c r="E81" s="8">
        <v>25</v>
      </c>
      <c r="F81" s="2">
        <v>2.13</v>
      </c>
      <c r="G81" s="2">
        <v>0.25</v>
      </c>
      <c r="H81" s="2">
        <v>10.8</v>
      </c>
      <c r="I81" s="3">
        <f>F81*4+G81*9+H81*4</f>
        <v>53.97</v>
      </c>
      <c r="J81" s="4">
        <v>0.02</v>
      </c>
      <c r="K81" s="4">
        <v>0</v>
      </c>
      <c r="L81" s="4">
        <v>0</v>
      </c>
      <c r="M81" s="4">
        <v>3.6</v>
      </c>
      <c r="N81" s="4">
        <v>3.8</v>
      </c>
      <c r="O81" s="4">
        <v>0.6</v>
      </c>
      <c r="Q81" s="48"/>
    </row>
    <row r="82" spans="2:17" ht="20.100000000000001" customHeight="1" x14ac:dyDescent="0.25">
      <c r="B82" s="28" t="s">
        <v>51</v>
      </c>
      <c r="C82" s="29"/>
      <c r="D82" s="29"/>
      <c r="E82" s="27"/>
      <c r="F82" s="2">
        <f>F83+F98+F110+F115</f>
        <v>24.38</v>
      </c>
      <c r="G82" s="2">
        <f t="shared" ref="G82:O82" si="3">G83+G98+G110+G115</f>
        <v>17.375</v>
      </c>
      <c r="H82" s="2">
        <f t="shared" si="3"/>
        <v>57.98</v>
      </c>
      <c r="I82" s="2">
        <f t="shared" si="3"/>
        <v>485.81500000000005</v>
      </c>
      <c r="J82" s="2">
        <f t="shared" si="3"/>
        <v>1.8900000000000001</v>
      </c>
      <c r="K82" s="2">
        <f t="shared" si="3"/>
        <v>1.202</v>
      </c>
      <c r="L82" s="2">
        <f t="shared" si="3"/>
        <v>27.38</v>
      </c>
      <c r="M82" s="2">
        <f t="shared" si="3"/>
        <v>218.38</v>
      </c>
      <c r="N82" s="2">
        <f t="shared" si="3"/>
        <v>102.97999999999999</v>
      </c>
      <c r="O82" s="2">
        <f t="shared" si="3"/>
        <v>5.38</v>
      </c>
      <c r="Q82" s="48"/>
    </row>
    <row r="83" spans="2:17" ht="82.5" customHeight="1" x14ac:dyDescent="0.25">
      <c r="B83" s="16" t="s">
        <v>403</v>
      </c>
      <c r="C83" s="17"/>
      <c r="D83" s="18"/>
      <c r="E83" s="8">
        <v>160</v>
      </c>
      <c r="F83" s="2">
        <v>20.6</v>
      </c>
      <c r="G83" s="2">
        <v>14.3</v>
      </c>
      <c r="H83" s="2">
        <v>30.5</v>
      </c>
      <c r="I83" s="3">
        <f>F83*4+G83*9+H83*4</f>
        <v>333.1</v>
      </c>
      <c r="J83" s="2">
        <v>0.2</v>
      </c>
      <c r="K83" s="2">
        <v>2.1999999999999999E-2</v>
      </c>
      <c r="L83" s="2">
        <v>23.5</v>
      </c>
      <c r="M83" s="2">
        <v>190.7</v>
      </c>
      <c r="N83" s="2">
        <v>84.1</v>
      </c>
      <c r="O83" s="2">
        <v>2.2999999999999998</v>
      </c>
      <c r="Q83" s="48"/>
    </row>
    <row r="84" spans="2:17" ht="20.100000000000001" customHeight="1" x14ac:dyDescent="0.25">
      <c r="B84" s="14" t="s">
        <v>382</v>
      </c>
      <c r="C84" s="7">
        <v>91</v>
      </c>
      <c r="D84" s="6">
        <v>84</v>
      </c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Q84" s="48"/>
    </row>
    <row r="85" spans="2:17" ht="20.100000000000001" customHeight="1" x14ac:dyDescent="0.25">
      <c r="B85" s="14" t="s">
        <v>383</v>
      </c>
      <c r="C85" s="7">
        <v>91</v>
      </c>
      <c r="D85" s="6">
        <v>84</v>
      </c>
      <c r="E85" s="3"/>
      <c r="F85" s="22"/>
      <c r="G85" s="23"/>
      <c r="H85" s="23"/>
      <c r="I85" s="24"/>
      <c r="J85" s="4"/>
      <c r="K85" s="4"/>
      <c r="L85" s="4"/>
      <c r="M85" s="4"/>
      <c r="N85" s="4"/>
      <c r="O85" s="4"/>
      <c r="Q85" s="48"/>
    </row>
    <row r="86" spans="2:17" ht="20.100000000000001" customHeight="1" x14ac:dyDescent="0.25">
      <c r="B86" s="14" t="s">
        <v>404</v>
      </c>
      <c r="C86" s="7">
        <v>100</v>
      </c>
      <c r="D86" s="6">
        <v>84</v>
      </c>
      <c r="E86" s="3"/>
      <c r="F86" s="22"/>
      <c r="G86" s="23"/>
      <c r="H86" s="23"/>
      <c r="I86" s="24"/>
      <c r="J86" s="4"/>
      <c r="K86" s="4"/>
      <c r="L86" s="4"/>
      <c r="M86" s="4"/>
      <c r="N86" s="4"/>
      <c r="O86" s="4"/>
      <c r="Q86" s="48"/>
    </row>
    <row r="87" spans="2:17" ht="20.100000000000001" customHeight="1" x14ac:dyDescent="0.25">
      <c r="B87" s="14" t="s">
        <v>41</v>
      </c>
      <c r="C87" s="7">
        <v>18</v>
      </c>
      <c r="D87" s="6">
        <v>11</v>
      </c>
      <c r="E87" s="3"/>
      <c r="F87" s="22"/>
      <c r="G87" s="23"/>
      <c r="H87" s="23"/>
      <c r="I87" s="24"/>
      <c r="J87" s="4"/>
      <c r="K87" s="4"/>
      <c r="L87" s="4"/>
      <c r="M87" s="4"/>
      <c r="N87" s="4"/>
      <c r="O87" s="4"/>
      <c r="Q87" s="48"/>
    </row>
    <row r="88" spans="2:17" ht="20.100000000000001" customHeight="1" x14ac:dyDescent="0.25">
      <c r="B88" s="14" t="s">
        <v>36</v>
      </c>
      <c r="C88" s="7">
        <v>20</v>
      </c>
      <c r="D88" s="6">
        <v>11</v>
      </c>
      <c r="E88" s="3"/>
      <c r="F88" s="22"/>
      <c r="G88" s="23"/>
      <c r="H88" s="23"/>
      <c r="I88" s="24"/>
      <c r="J88" s="4"/>
      <c r="K88" s="4"/>
      <c r="L88" s="4"/>
      <c r="M88" s="4"/>
      <c r="N88" s="4"/>
      <c r="O88" s="4"/>
      <c r="Q88" s="48"/>
    </row>
    <row r="89" spans="2:17" ht="20.100000000000001" customHeight="1" x14ac:dyDescent="0.25">
      <c r="B89" s="14" t="s">
        <v>299</v>
      </c>
      <c r="C89" s="6"/>
      <c r="D89" s="6">
        <v>13</v>
      </c>
      <c r="E89" s="3"/>
      <c r="F89" s="22"/>
      <c r="G89" s="23"/>
      <c r="H89" s="23"/>
      <c r="I89" s="24"/>
      <c r="J89" s="4"/>
      <c r="K89" s="4"/>
      <c r="L89" s="4"/>
      <c r="M89" s="4"/>
      <c r="N89" s="4"/>
      <c r="O89" s="4"/>
      <c r="Q89" s="48"/>
    </row>
    <row r="90" spans="2:17" ht="26.25" customHeight="1" x14ac:dyDescent="0.25">
      <c r="B90" s="14" t="s">
        <v>303</v>
      </c>
      <c r="C90" s="6">
        <v>9</v>
      </c>
      <c r="D90" s="6">
        <v>9</v>
      </c>
      <c r="E90" s="3"/>
      <c r="F90" s="22"/>
      <c r="G90" s="23"/>
      <c r="H90" s="23"/>
      <c r="I90" s="24"/>
      <c r="J90" s="4"/>
      <c r="K90" s="4"/>
      <c r="L90" s="4"/>
      <c r="M90" s="4"/>
      <c r="N90" s="4"/>
      <c r="O90" s="4"/>
      <c r="Q90" s="48"/>
    </row>
    <row r="91" spans="2:17" ht="20.100000000000001" customHeight="1" x14ac:dyDescent="0.25">
      <c r="B91" s="14" t="s">
        <v>195</v>
      </c>
      <c r="C91" s="6">
        <v>15</v>
      </c>
      <c r="D91" s="6">
        <v>15</v>
      </c>
      <c r="E91" s="3"/>
      <c r="F91" s="22"/>
      <c r="G91" s="23"/>
      <c r="H91" s="23"/>
      <c r="I91" s="24"/>
      <c r="J91" s="4"/>
      <c r="K91" s="4"/>
      <c r="L91" s="4"/>
      <c r="M91" s="4"/>
      <c r="N91" s="4"/>
      <c r="O91" s="4"/>
      <c r="Q91" s="48"/>
    </row>
    <row r="92" spans="2:17" ht="20.100000000000001" customHeight="1" x14ac:dyDescent="0.25">
      <c r="B92" s="14" t="s">
        <v>40</v>
      </c>
      <c r="C92" s="6">
        <v>5</v>
      </c>
      <c r="D92" s="6">
        <v>5</v>
      </c>
      <c r="E92" s="3"/>
      <c r="F92" s="22"/>
      <c r="G92" s="23"/>
      <c r="H92" s="23"/>
      <c r="I92" s="24"/>
      <c r="J92" s="4"/>
      <c r="K92" s="4"/>
      <c r="L92" s="4"/>
      <c r="M92" s="4"/>
      <c r="N92" s="4"/>
      <c r="O92" s="4"/>
      <c r="Q92" s="48"/>
    </row>
    <row r="93" spans="2:17" ht="20.100000000000001" customHeight="1" x14ac:dyDescent="0.25">
      <c r="B93" s="14" t="s">
        <v>304</v>
      </c>
      <c r="C93" s="6">
        <v>6</v>
      </c>
      <c r="D93" s="6">
        <v>5</v>
      </c>
      <c r="E93" s="3"/>
      <c r="F93" s="22"/>
      <c r="G93" s="23"/>
      <c r="H93" s="23"/>
      <c r="I93" s="24"/>
      <c r="J93" s="4"/>
      <c r="K93" s="4"/>
      <c r="L93" s="4"/>
      <c r="M93" s="4"/>
      <c r="N93" s="4"/>
      <c r="O93" s="4"/>
      <c r="Q93" s="48"/>
    </row>
    <row r="94" spans="2:17" ht="20.100000000000001" customHeight="1" x14ac:dyDescent="0.25">
      <c r="B94" s="14" t="s">
        <v>305</v>
      </c>
      <c r="C94" s="6"/>
      <c r="D94" s="6">
        <v>53</v>
      </c>
      <c r="E94" s="3"/>
      <c r="F94" s="22"/>
      <c r="G94" s="23"/>
      <c r="H94" s="23"/>
      <c r="I94" s="24"/>
      <c r="J94" s="4"/>
      <c r="K94" s="4"/>
      <c r="L94" s="4"/>
      <c r="M94" s="4"/>
      <c r="N94" s="4"/>
      <c r="O94" s="4"/>
      <c r="Q94" s="48"/>
    </row>
    <row r="95" spans="2:17" ht="20.100000000000001" customHeight="1" x14ac:dyDescent="0.25">
      <c r="B95" s="14" t="s">
        <v>38</v>
      </c>
      <c r="C95" s="6">
        <v>13</v>
      </c>
      <c r="D95" s="6">
        <v>13</v>
      </c>
      <c r="E95" s="3"/>
      <c r="F95" s="22"/>
      <c r="G95" s="23"/>
      <c r="H95" s="23"/>
      <c r="I95" s="24"/>
      <c r="J95" s="4"/>
      <c r="K95" s="4"/>
      <c r="L95" s="4"/>
      <c r="M95" s="4"/>
      <c r="N95" s="4"/>
      <c r="O95" s="4"/>
      <c r="Q95" s="48"/>
    </row>
    <row r="96" spans="2:17" ht="20.100000000000001" customHeight="1" x14ac:dyDescent="0.25">
      <c r="B96" s="14" t="s">
        <v>44</v>
      </c>
      <c r="C96" s="6">
        <v>4</v>
      </c>
      <c r="D96" s="6">
        <v>4</v>
      </c>
      <c r="E96" s="3"/>
      <c r="F96" s="22"/>
      <c r="G96" s="23"/>
      <c r="H96" s="23"/>
      <c r="I96" s="24"/>
      <c r="J96" s="4"/>
      <c r="K96" s="4"/>
      <c r="L96" s="4"/>
      <c r="M96" s="4"/>
      <c r="N96" s="4"/>
      <c r="O96" s="4"/>
      <c r="Q96" s="48"/>
    </row>
    <row r="97" spans="2:17" ht="20.100000000000001" customHeight="1" x14ac:dyDescent="0.25">
      <c r="B97" s="14" t="s">
        <v>48</v>
      </c>
      <c r="C97" s="6">
        <v>40</v>
      </c>
      <c r="D97" s="6">
        <v>40</v>
      </c>
      <c r="E97" s="3"/>
      <c r="F97" s="22"/>
      <c r="G97" s="23"/>
      <c r="H97" s="23"/>
      <c r="I97" s="24"/>
      <c r="J97" s="4"/>
      <c r="K97" s="4"/>
      <c r="L97" s="4"/>
      <c r="M97" s="4"/>
      <c r="N97" s="4"/>
      <c r="O97" s="4"/>
      <c r="Q97" s="48"/>
    </row>
    <row r="98" spans="2:17" ht="55.5" customHeight="1" x14ac:dyDescent="0.25">
      <c r="B98" s="16" t="s">
        <v>306</v>
      </c>
      <c r="C98" s="17"/>
      <c r="D98" s="18"/>
      <c r="E98" s="8">
        <v>40</v>
      </c>
      <c r="F98" s="2">
        <v>0.9</v>
      </c>
      <c r="G98" s="2">
        <v>2.5</v>
      </c>
      <c r="H98" s="2">
        <v>1.5</v>
      </c>
      <c r="I98" s="3">
        <f>F98*4+G98*9+H98*4</f>
        <v>32.1</v>
      </c>
      <c r="J98" s="4">
        <v>1.6</v>
      </c>
      <c r="K98" s="4">
        <v>0.7</v>
      </c>
      <c r="L98" s="4">
        <v>1.7</v>
      </c>
      <c r="M98" s="4">
        <v>12.3</v>
      </c>
      <c r="N98" s="4">
        <v>6</v>
      </c>
      <c r="O98" s="4">
        <v>1.2</v>
      </c>
      <c r="Q98" s="48"/>
    </row>
    <row r="99" spans="2:17" ht="30" customHeight="1" x14ac:dyDescent="0.25">
      <c r="B99" s="19" t="s">
        <v>55</v>
      </c>
      <c r="C99" s="7">
        <v>35.6</v>
      </c>
      <c r="D99" s="6">
        <v>20</v>
      </c>
      <c r="E99" s="2"/>
      <c r="F99" s="22"/>
      <c r="G99" s="22"/>
      <c r="H99" s="22"/>
      <c r="I99" s="22"/>
      <c r="J99" s="22"/>
      <c r="K99" s="22"/>
      <c r="L99" s="22"/>
      <c r="M99" s="22"/>
      <c r="N99" s="22"/>
      <c r="O99" s="22"/>
      <c r="Q99" s="48"/>
    </row>
    <row r="100" spans="2:17" ht="20.100000000000001" customHeight="1" x14ac:dyDescent="0.25">
      <c r="B100" s="14" t="s">
        <v>32</v>
      </c>
      <c r="C100" s="11">
        <v>38.1</v>
      </c>
      <c r="D100" s="6">
        <v>20</v>
      </c>
      <c r="E100" s="2"/>
      <c r="F100" s="22"/>
      <c r="G100" s="23"/>
      <c r="H100" s="23"/>
      <c r="I100" s="24"/>
      <c r="J100" s="4"/>
      <c r="K100" s="4"/>
      <c r="L100" s="4"/>
      <c r="M100" s="4"/>
      <c r="N100" s="4"/>
      <c r="O100" s="4"/>
      <c r="Q100" s="48"/>
    </row>
    <row r="101" spans="2:17" ht="20.100000000000001" customHeight="1" x14ac:dyDescent="0.25">
      <c r="B101" s="14" t="s">
        <v>33</v>
      </c>
      <c r="C101" s="11">
        <v>41</v>
      </c>
      <c r="D101" s="10">
        <v>20</v>
      </c>
      <c r="E101" s="2"/>
      <c r="F101" s="22"/>
      <c r="G101" s="23"/>
      <c r="H101" s="23"/>
      <c r="I101" s="24"/>
      <c r="J101" s="4"/>
      <c r="K101" s="4"/>
      <c r="L101" s="4"/>
      <c r="M101" s="4"/>
      <c r="N101" s="4"/>
      <c r="O101" s="4"/>
      <c r="Q101" s="48"/>
    </row>
    <row r="102" spans="2:17" ht="20.100000000000001" customHeight="1" x14ac:dyDescent="0.25">
      <c r="B102" s="14" t="s">
        <v>34</v>
      </c>
      <c r="C102" s="7">
        <v>44.4</v>
      </c>
      <c r="D102" s="6">
        <v>20</v>
      </c>
      <c r="E102" s="2"/>
      <c r="F102" s="22"/>
      <c r="G102" s="23"/>
      <c r="H102" s="23"/>
      <c r="I102" s="24"/>
      <c r="J102" s="4"/>
      <c r="K102" s="4"/>
      <c r="L102" s="4"/>
      <c r="M102" s="4"/>
      <c r="N102" s="4"/>
      <c r="O102" s="4"/>
      <c r="Q102" s="48"/>
    </row>
    <row r="103" spans="2:17" ht="20.100000000000001" customHeight="1" x14ac:dyDescent="0.25">
      <c r="B103" s="14" t="s">
        <v>35</v>
      </c>
      <c r="C103" s="7">
        <v>6.3</v>
      </c>
      <c r="D103" s="6">
        <v>4</v>
      </c>
      <c r="E103" s="2"/>
      <c r="F103" s="22"/>
      <c r="G103" s="23"/>
      <c r="H103" s="23"/>
      <c r="I103" s="24"/>
      <c r="J103" s="4"/>
      <c r="K103" s="4"/>
      <c r="L103" s="4"/>
      <c r="M103" s="4"/>
      <c r="N103" s="4"/>
      <c r="O103" s="4"/>
      <c r="Q103" s="48"/>
    </row>
    <row r="104" spans="2:17" ht="20.100000000000001" customHeight="1" x14ac:dyDescent="0.25">
      <c r="B104" s="14" t="s">
        <v>41</v>
      </c>
      <c r="C104" s="62">
        <v>11.7</v>
      </c>
      <c r="D104" s="10">
        <v>7</v>
      </c>
      <c r="E104" s="2"/>
      <c r="F104" s="22"/>
      <c r="G104" s="23"/>
      <c r="H104" s="23"/>
      <c r="I104" s="24"/>
      <c r="J104" s="4"/>
      <c r="K104" s="4"/>
      <c r="L104" s="4"/>
      <c r="M104" s="4"/>
      <c r="N104" s="4"/>
      <c r="O104" s="4"/>
      <c r="Q104" s="48"/>
    </row>
    <row r="105" spans="2:17" ht="20.100000000000001" customHeight="1" x14ac:dyDescent="0.25">
      <c r="B105" s="14" t="s">
        <v>36</v>
      </c>
      <c r="C105" s="7">
        <v>12.4</v>
      </c>
      <c r="D105" s="6">
        <v>7</v>
      </c>
      <c r="E105" s="2"/>
      <c r="F105" s="22"/>
      <c r="G105" s="23"/>
      <c r="H105" s="23"/>
      <c r="I105" s="24"/>
      <c r="J105" s="4"/>
      <c r="K105" s="4"/>
      <c r="L105" s="4"/>
      <c r="M105" s="4"/>
      <c r="N105" s="4"/>
      <c r="O105" s="4"/>
      <c r="Q105" s="48"/>
    </row>
    <row r="106" spans="2:17" ht="20.100000000000001" customHeight="1" x14ac:dyDescent="0.25">
      <c r="B106" s="14" t="s">
        <v>40</v>
      </c>
      <c r="C106" s="6">
        <v>1</v>
      </c>
      <c r="D106" s="6">
        <v>1</v>
      </c>
      <c r="E106" s="2"/>
      <c r="F106" s="22"/>
      <c r="G106" s="23"/>
      <c r="H106" s="23"/>
      <c r="I106" s="24"/>
      <c r="J106" s="4"/>
      <c r="K106" s="4"/>
      <c r="L106" s="4"/>
      <c r="M106" s="4"/>
      <c r="N106" s="4"/>
      <c r="O106" s="4"/>
      <c r="Q106" s="48"/>
    </row>
    <row r="107" spans="2:17" ht="28.5" customHeight="1" x14ac:dyDescent="0.25">
      <c r="B107" s="14" t="s">
        <v>377</v>
      </c>
      <c r="C107" s="6">
        <v>6</v>
      </c>
      <c r="D107" s="6">
        <v>5</v>
      </c>
      <c r="E107" s="2"/>
      <c r="F107" s="22"/>
      <c r="G107" s="23"/>
      <c r="H107" s="23"/>
      <c r="I107" s="24"/>
      <c r="J107" s="4"/>
      <c r="K107" s="4"/>
      <c r="L107" s="4"/>
      <c r="M107" s="4"/>
      <c r="N107" s="4"/>
      <c r="O107" s="4"/>
      <c r="Q107" s="48"/>
    </row>
    <row r="108" spans="2:17" ht="20.100000000000001" customHeight="1" x14ac:dyDescent="0.25">
      <c r="B108" s="14" t="s">
        <v>137</v>
      </c>
      <c r="C108" s="6">
        <v>6</v>
      </c>
      <c r="D108" s="6">
        <v>5</v>
      </c>
      <c r="E108" s="2"/>
      <c r="F108" s="22"/>
      <c r="G108" s="23"/>
      <c r="H108" s="23"/>
      <c r="I108" s="24"/>
      <c r="J108" s="4"/>
      <c r="K108" s="4"/>
      <c r="L108" s="4"/>
      <c r="M108" s="4"/>
      <c r="N108" s="4"/>
      <c r="O108" s="4"/>
      <c r="Q108" s="48"/>
    </row>
    <row r="109" spans="2:17" ht="20.100000000000001" customHeight="1" x14ac:dyDescent="0.25">
      <c r="B109" s="14" t="s">
        <v>297</v>
      </c>
      <c r="C109" s="6">
        <v>1.6</v>
      </c>
      <c r="D109" s="6">
        <v>1.5</v>
      </c>
      <c r="E109" s="2"/>
      <c r="F109" s="22"/>
      <c r="G109" s="23"/>
      <c r="H109" s="23"/>
      <c r="I109" s="24"/>
      <c r="J109" s="4"/>
      <c r="K109" s="4"/>
      <c r="L109" s="4"/>
      <c r="M109" s="4"/>
      <c r="N109" s="4"/>
      <c r="O109" s="4"/>
      <c r="Q109" s="48"/>
    </row>
    <row r="110" spans="2:17" ht="60.75" customHeight="1" x14ac:dyDescent="0.25">
      <c r="B110" s="181" t="s">
        <v>202</v>
      </c>
      <c r="C110" s="182"/>
      <c r="D110" s="183"/>
      <c r="E110" s="8">
        <v>150</v>
      </c>
      <c r="F110" s="2">
        <v>0.38</v>
      </c>
      <c r="G110" s="2">
        <v>7.4999999999999997E-2</v>
      </c>
      <c r="H110" s="2">
        <v>3.98</v>
      </c>
      <c r="I110" s="3">
        <f>F110*4+G110*9+H110*4</f>
        <v>18.114999999999998</v>
      </c>
      <c r="J110" s="4">
        <v>0.05</v>
      </c>
      <c r="K110" s="4">
        <v>0.48</v>
      </c>
      <c r="L110" s="4">
        <v>2.1800000000000002</v>
      </c>
      <c r="M110" s="4">
        <v>8.18</v>
      </c>
      <c r="N110" s="4">
        <v>5.28</v>
      </c>
      <c r="O110" s="4">
        <v>0.68</v>
      </c>
      <c r="Q110" s="48"/>
    </row>
    <row r="111" spans="2:17" ht="20.100000000000001" customHeight="1" x14ac:dyDescent="0.25">
      <c r="B111" s="5" t="s">
        <v>203</v>
      </c>
      <c r="C111" s="6">
        <v>1</v>
      </c>
      <c r="D111" s="6">
        <v>1</v>
      </c>
      <c r="E111" s="8"/>
      <c r="F111" s="2"/>
      <c r="G111" s="2"/>
      <c r="H111" s="2"/>
      <c r="I111" s="3"/>
      <c r="J111" s="4"/>
      <c r="K111" s="4"/>
      <c r="L111" s="4"/>
      <c r="M111" s="4"/>
      <c r="N111" s="4"/>
      <c r="O111" s="4"/>
      <c r="Q111" s="48"/>
    </row>
    <row r="112" spans="2:17" ht="20.100000000000001" customHeight="1" x14ac:dyDescent="0.25">
      <c r="B112" s="83" t="s">
        <v>47</v>
      </c>
      <c r="C112" s="10">
        <v>5</v>
      </c>
      <c r="D112" s="10">
        <v>5</v>
      </c>
      <c r="E112" s="8"/>
      <c r="F112" s="2"/>
      <c r="G112" s="2"/>
      <c r="H112" s="2"/>
      <c r="I112" s="3"/>
      <c r="J112" s="4"/>
      <c r="K112" s="4"/>
      <c r="L112" s="4"/>
      <c r="M112" s="4"/>
      <c r="N112" s="4"/>
      <c r="O112" s="4"/>
      <c r="Q112" s="48"/>
    </row>
    <row r="113" spans="2:17" ht="20.100000000000001" customHeight="1" x14ac:dyDescent="0.25">
      <c r="B113" s="83" t="s">
        <v>117</v>
      </c>
      <c r="C113" s="10">
        <v>155</v>
      </c>
      <c r="D113" s="10">
        <v>155</v>
      </c>
      <c r="E113" s="8"/>
      <c r="F113" s="2"/>
      <c r="G113" s="2"/>
      <c r="H113" s="2"/>
      <c r="I113" s="3"/>
      <c r="J113" s="4"/>
      <c r="K113" s="4"/>
      <c r="L113" s="4"/>
      <c r="M113" s="4"/>
      <c r="N113" s="4"/>
      <c r="O113" s="4"/>
      <c r="Q113" s="48"/>
    </row>
    <row r="114" spans="2:17" ht="20.100000000000001" customHeight="1" x14ac:dyDescent="0.25">
      <c r="B114" s="14" t="s">
        <v>204</v>
      </c>
      <c r="C114" s="10">
        <v>8</v>
      </c>
      <c r="D114" s="10">
        <v>7</v>
      </c>
      <c r="E114" s="8"/>
      <c r="F114" s="2"/>
      <c r="G114" s="2"/>
      <c r="H114" s="2"/>
      <c r="I114" s="3"/>
      <c r="J114" s="4"/>
      <c r="K114" s="4"/>
      <c r="L114" s="4"/>
      <c r="M114" s="4"/>
      <c r="N114" s="4"/>
      <c r="O114" s="4"/>
      <c r="Q114" s="48"/>
    </row>
    <row r="115" spans="2:17" ht="20.100000000000001" customHeight="1" x14ac:dyDescent="0.25">
      <c r="B115" s="20" t="s">
        <v>347</v>
      </c>
      <c r="C115" s="6">
        <v>50</v>
      </c>
      <c r="D115" s="6">
        <v>50</v>
      </c>
      <c r="E115" s="8">
        <v>50</v>
      </c>
      <c r="F115" s="2">
        <v>2.5</v>
      </c>
      <c r="G115" s="2">
        <v>0.5</v>
      </c>
      <c r="H115" s="2">
        <v>22</v>
      </c>
      <c r="I115" s="3">
        <f>F115*4+G115*9+H115*4</f>
        <v>102.5</v>
      </c>
      <c r="J115" s="4">
        <v>0.04</v>
      </c>
      <c r="K115" s="4">
        <v>0</v>
      </c>
      <c r="L115" s="4">
        <v>0</v>
      </c>
      <c r="M115" s="4">
        <v>7.2</v>
      </c>
      <c r="N115" s="4">
        <v>7.6</v>
      </c>
      <c r="O115" s="4">
        <v>1.2</v>
      </c>
      <c r="Q115" s="48"/>
    </row>
    <row r="116" spans="2:17" ht="20.100000000000001" customHeight="1" x14ac:dyDescent="0.25">
      <c r="B116" s="8" t="s">
        <v>50</v>
      </c>
      <c r="C116" s="8"/>
      <c r="D116" s="8"/>
      <c r="E116" s="8"/>
      <c r="F116" s="3">
        <f t="shared" ref="F116:O116" si="4">F82+F24+F22+F7</f>
        <v>60.01</v>
      </c>
      <c r="G116" s="3">
        <f t="shared" si="4"/>
        <v>55.255000000000003</v>
      </c>
      <c r="H116" s="3">
        <f t="shared" si="4"/>
        <v>178.16</v>
      </c>
      <c r="I116" s="3">
        <f t="shared" si="4"/>
        <v>1449.9749999999999</v>
      </c>
      <c r="J116" s="3">
        <f t="shared" si="4"/>
        <v>3.8400000000000003</v>
      </c>
      <c r="K116" s="3">
        <f t="shared" si="4"/>
        <v>32.472000000000001</v>
      </c>
      <c r="L116" s="3">
        <f t="shared" si="4"/>
        <v>68.569999999999993</v>
      </c>
      <c r="M116" s="3">
        <f t="shared" si="4"/>
        <v>587.37</v>
      </c>
      <c r="N116" s="3">
        <f t="shared" si="4"/>
        <v>260.37</v>
      </c>
      <c r="O116" s="3">
        <f t="shared" si="4"/>
        <v>10.695</v>
      </c>
    </row>
  </sheetData>
  <mergeCells count="13">
    <mergeCell ref="U25:W25"/>
    <mergeCell ref="Q25:T25"/>
    <mergeCell ref="B47:O47"/>
    <mergeCell ref="B1:O1"/>
    <mergeCell ref="B2:O2"/>
    <mergeCell ref="B3:O3"/>
    <mergeCell ref="B4:B5"/>
    <mergeCell ref="C4:C5"/>
    <mergeCell ref="D4:D5"/>
    <mergeCell ref="F4:I4"/>
    <mergeCell ref="J4:O4"/>
    <mergeCell ref="J5:L5"/>
    <mergeCell ref="M5:O5"/>
  </mergeCells>
  <hyperlinks>
    <hyperlink ref="B89" r:id="rId1" tooltip="Открыть страницу о продукте" display="https://pbprog.ru/tk/pi-95"/>
    <hyperlink ref="B90" r:id="rId2" tooltip="Открыть страницу о продукте" display="https://pbprog.ru/tk/pi-187"/>
    <hyperlink ref="B91" r:id="rId3" tooltip="Открыть страницу о продукте" display="https://pbprog.ru/tk/pi-1641"/>
    <hyperlink ref="B93" r:id="rId4" tooltip="Открыть страницу о продукте" display="https://pbprog.ru/tk/pi-618"/>
    <hyperlink ref="B94" r:id="rId5" tooltip="Открыть рецептуру блюда" display="https://pbprog.ru/tk/t1-519"/>
  </hyperlinks>
  <pageMargins left="0.7" right="0.7" top="0.75" bottom="0.75" header="0.3" footer="0.3"/>
  <pageSetup paperSize="9" scale="85" orientation="landscape" horizontalDpi="4294967293" verticalDpi="0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topLeftCell="A95" workbookViewId="0">
      <selection activeCell="O107" sqref="B1:O107"/>
    </sheetView>
  </sheetViews>
  <sheetFormatPr defaultRowHeight="15" x14ac:dyDescent="0.25"/>
  <cols>
    <col min="1" max="1" width="0.140625" customWidth="1"/>
    <col min="2" max="2" width="28.7109375" style="21" customWidth="1"/>
    <col min="18" max="18" width="99.42578125" customWidth="1"/>
  </cols>
  <sheetData>
    <row r="1" spans="2:21" ht="30" customHeight="1" x14ac:dyDescent="0.25">
      <c r="B1" s="203" t="s">
        <v>103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2:21" ht="69.75" customHeight="1" x14ac:dyDescent="0.25">
      <c r="B2" s="203" t="s">
        <v>102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2:21" x14ac:dyDescent="0.25">
      <c r="B3" s="206" t="s">
        <v>286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21" ht="22.5" customHeight="1" x14ac:dyDescent="0.25">
      <c r="B4" s="201" t="s">
        <v>1</v>
      </c>
      <c r="C4" s="201" t="s">
        <v>2</v>
      </c>
      <c r="D4" s="201" t="s">
        <v>3</v>
      </c>
      <c r="E4" s="195" t="s">
        <v>4</v>
      </c>
      <c r="F4" s="209"/>
      <c r="G4" s="210"/>
      <c r="H4" s="210"/>
      <c r="I4" s="211"/>
      <c r="J4" s="198" t="s">
        <v>5</v>
      </c>
      <c r="K4" s="199"/>
      <c r="L4" s="199"/>
      <c r="M4" s="199"/>
      <c r="N4" s="199"/>
      <c r="O4" s="200"/>
    </row>
    <row r="5" spans="2:21" ht="15" customHeight="1" x14ac:dyDescent="0.25">
      <c r="B5" s="202"/>
      <c r="C5" s="202"/>
      <c r="D5" s="202"/>
      <c r="E5" s="15" t="s">
        <v>6</v>
      </c>
      <c r="F5" s="2" t="s">
        <v>7</v>
      </c>
      <c r="G5" s="2" t="s">
        <v>8</v>
      </c>
      <c r="H5" s="2" t="s">
        <v>9</v>
      </c>
      <c r="I5" s="8" t="s">
        <v>10</v>
      </c>
      <c r="J5" s="198" t="s">
        <v>11</v>
      </c>
      <c r="K5" s="199"/>
      <c r="L5" s="200"/>
      <c r="M5" s="198" t="s">
        <v>12</v>
      </c>
      <c r="N5" s="199"/>
      <c r="O5" s="200"/>
    </row>
    <row r="6" spans="2:21" x14ac:dyDescent="0.25">
      <c r="B6" s="15"/>
      <c r="C6" s="15"/>
      <c r="D6" s="15"/>
      <c r="E6" s="15"/>
      <c r="F6" s="2"/>
      <c r="G6" s="2"/>
      <c r="H6" s="2"/>
      <c r="I6" s="8"/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49"/>
      <c r="Q6" s="48"/>
    </row>
    <row r="7" spans="2:21" x14ac:dyDescent="0.25">
      <c r="B7" s="8" t="s">
        <v>19</v>
      </c>
      <c r="C7" s="8">
        <v>378</v>
      </c>
      <c r="D7" s="8"/>
      <c r="E7" s="8"/>
      <c r="F7" s="2">
        <f>F8+F9+F10+F18</f>
        <v>14.41</v>
      </c>
      <c r="G7" s="2">
        <f t="shared" ref="G7:O7" si="0">G8+G9+G10+G18</f>
        <v>12.5</v>
      </c>
      <c r="H7" s="2">
        <f t="shared" si="0"/>
        <v>35.9</v>
      </c>
      <c r="I7" s="2">
        <f t="shared" si="0"/>
        <v>313.74</v>
      </c>
      <c r="J7" s="2">
        <f t="shared" si="0"/>
        <v>2.5300000000000002</v>
      </c>
      <c r="K7" s="2">
        <f t="shared" si="0"/>
        <v>0.08</v>
      </c>
      <c r="L7" s="2">
        <f t="shared" si="0"/>
        <v>0.6</v>
      </c>
      <c r="M7" s="2">
        <f t="shared" si="0"/>
        <v>285.31</v>
      </c>
      <c r="N7" s="2">
        <f t="shared" si="0"/>
        <v>63.08</v>
      </c>
      <c r="O7" s="2">
        <f t="shared" si="0"/>
        <v>4.5</v>
      </c>
      <c r="Q7" s="48"/>
    </row>
    <row r="8" spans="2:21" ht="26.25" customHeight="1" x14ac:dyDescent="0.25">
      <c r="B8" s="20" t="s">
        <v>21</v>
      </c>
      <c r="C8" s="6">
        <v>30</v>
      </c>
      <c r="D8" s="6">
        <v>30</v>
      </c>
      <c r="E8" s="8">
        <v>30</v>
      </c>
      <c r="F8" s="2">
        <v>2.4300000000000002</v>
      </c>
      <c r="G8" s="2">
        <v>0.3</v>
      </c>
      <c r="H8" s="2">
        <v>14.7</v>
      </c>
      <c r="I8" s="3">
        <f>F8*4+G8*9+H8*4</f>
        <v>71.22</v>
      </c>
      <c r="J8" s="4">
        <v>1.5</v>
      </c>
      <c r="K8" s="4">
        <v>0</v>
      </c>
      <c r="L8" s="4">
        <v>0</v>
      </c>
      <c r="M8" s="4">
        <v>26.4</v>
      </c>
      <c r="N8" s="4">
        <v>49.5</v>
      </c>
      <c r="O8" s="4">
        <v>3.39</v>
      </c>
      <c r="P8" s="108"/>
      <c r="Q8" s="109"/>
      <c r="R8" s="108"/>
      <c r="S8" s="108"/>
      <c r="T8" s="108"/>
    </row>
    <row r="9" spans="2:21" ht="20.100000000000001" customHeight="1" x14ac:dyDescent="0.25">
      <c r="B9" s="184" t="s">
        <v>200</v>
      </c>
      <c r="C9" s="184"/>
      <c r="D9" s="184"/>
      <c r="E9" s="8">
        <v>48</v>
      </c>
      <c r="F9" s="2">
        <v>6.8</v>
      </c>
      <c r="G9" s="2">
        <v>6.2</v>
      </c>
      <c r="H9" s="2">
        <v>0</v>
      </c>
      <c r="I9" s="3">
        <f>F9*4+G9*9+H9*4</f>
        <v>83</v>
      </c>
      <c r="J9" s="4">
        <v>0</v>
      </c>
      <c r="K9" s="4">
        <v>0.02</v>
      </c>
      <c r="L9" s="4">
        <v>0.6</v>
      </c>
      <c r="M9" s="4">
        <v>19.36</v>
      </c>
      <c r="N9" s="4">
        <v>4.18</v>
      </c>
      <c r="O9" s="4">
        <v>0.87</v>
      </c>
      <c r="Q9" s="48"/>
    </row>
    <row r="10" spans="2:21" ht="62.25" customHeight="1" x14ac:dyDescent="0.25">
      <c r="B10" s="20" t="s">
        <v>307</v>
      </c>
      <c r="C10" s="20"/>
      <c r="D10" s="20"/>
      <c r="E10" s="8">
        <v>150</v>
      </c>
      <c r="F10" s="2">
        <v>3.6</v>
      </c>
      <c r="G10" s="2">
        <v>4.5</v>
      </c>
      <c r="H10" s="2">
        <v>15.5</v>
      </c>
      <c r="I10" s="3">
        <f>F10*4+G10*9+H10*4</f>
        <v>116.9</v>
      </c>
      <c r="J10" s="4">
        <v>0.5</v>
      </c>
      <c r="K10" s="4">
        <v>0.03</v>
      </c>
      <c r="L10" s="4">
        <v>0</v>
      </c>
      <c r="M10" s="4">
        <v>106.8</v>
      </c>
      <c r="N10" s="4">
        <v>9.4</v>
      </c>
      <c r="O10" s="4">
        <v>0.2</v>
      </c>
      <c r="P10" s="108"/>
      <c r="Q10" s="48"/>
    </row>
    <row r="11" spans="2:21" ht="20.100000000000001" customHeight="1" x14ac:dyDescent="0.25">
      <c r="B11" s="5" t="s">
        <v>22</v>
      </c>
      <c r="C11" s="6">
        <v>179</v>
      </c>
      <c r="D11" s="6">
        <v>179</v>
      </c>
      <c r="E11" s="11"/>
      <c r="F11" s="7"/>
      <c r="G11" s="7"/>
      <c r="H11" s="7"/>
      <c r="I11" s="7"/>
      <c r="J11" s="7"/>
      <c r="K11" s="7"/>
      <c r="L11" s="7"/>
      <c r="M11" s="7"/>
      <c r="N11" s="7"/>
      <c r="O11" s="7"/>
      <c r="Q11" s="48"/>
    </row>
    <row r="12" spans="2:21" ht="20.100000000000001" customHeight="1" x14ac:dyDescent="0.25">
      <c r="B12" s="83" t="s">
        <v>23</v>
      </c>
      <c r="C12" s="10">
        <f>C11*120/1000</f>
        <v>21.48</v>
      </c>
      <c r="D12" s="10">
        <v>9</v>
      </c>
      <c r="E12" s="11"/>
      <c r="F12" s="7"/>
      <c r="G12" s="7"/>
      <c r="H12" s="7"/>
      <c r="I12" s="6"/>
      <c r="J12" s="9"/>
      <c r="K12" s="9"/>
      <c r="L12" s="9"/>
      <c r="M12" s="9"/>
      <c r="N12" s="9"/>
      <c r="O12" s="9"/>
      <c r="Q12" s="48"/>
    </row>
    <row r="13" spans="2:21" ht="20.100000000000001" customHeight="1" x14ac:dyDescent="0.25">
      <c r="B13" s="14" t="s">
        <v>308</v>
      </c>
      <c r="C13" s="6">
        <v>12</v>
      </c>
      <c r="D13" s="6">
        <v>12</v>
      </c>
      <c r="E13" s="11"/>
      <c r="F13" s="7"/>
      <c r="G13" s="7"/>
      <c r="H13" s="7"/>
      <c r="I13" s="6"/>
      <c r="J13" s="12"/>
      <c r="K13" s="12"/>
      <c r="L13" s="12"/>
      <c r="M13" s="12"/>
      <c r="N13" s="12"/>
      <c r="O13" s="12"/>
      <c r="P13" s="108"/>
      <c r="Q13" s="48"/>
    </row>
    <row r="14" spans="2:21" ht="20.100000000000001" customHeight="1" x14ac:dyDescent="0.25">
      <c r="B14" s="14" t="s">
        <v>309</v>
      </c>
      <c r="C14" s="6">
        <v>9</v>
      </c>
      <c r="D14" s="6">
        <v>9</v>
      </c>
      <c r="E14" s="11"/>
      <c r="F14" s="7"/>
      <c r="G14" s="7"/>
      <c r="H14" s="7"/>
      <c r="I14" s="6"/>
      <c r="J14" s="12"/>
      <c r="K14" s="12"/>
      <c r="L14" s="12"/>
      <c r="M14" s="12"/>
      <c r="N14" s="12"/>
      <c r="O14" s="12"/>
      <c r="Q14" s="48"/>
      <c r="U14" s="10">
        <f>U13*120/1000</f>
        <v>0</v>
      </c>
    </row>
    <row r="15" spans="2:21" ht="20.100000000000001" customHeight="1" x14ac:dyDescent="0.25">
      <c r="B15" s="14" t="s">
        <v>310</v>
      </c>
      <c r="C15" s="6">
        <v>12</v>
      </c>
      <c r="D15" s="6">
        <v>12</v>
      </c>
      <c r="E15" s="11"/>
      <c r="F15" s="7"/>
      <c r="G15" s="7"/>
      <c r="H15" s="7"/>
      <c r="I15" s="6"/>
      <c r="J15" s="12"/>
      <c r="K15" s="12"/>
      <c r="L15" s="12"/>
      <c r="M15" s="12"/>
      <c r="N15" s="12"/>
      <c r="O15" s="12"/>
      <c r="Q15" s="48"/>
      <c r="U15" s="103"/>
    </row>
    <row r="16" spans="2:21" ht="20.100000000000001" customHeight="1" x14ac:dyDescent="0.25">
      <c r="B16" s="5" t="s">
        <v>25</v>
      </c>
      <c r="C16" s="11">
        <v>2</v>
      </c>
      <c r="D16" s="11">
        <v>2</v>
      </c>
      <c r="E16" s="11"/>
      <c r="F16" s="7"/>
      <c r="G16" s="7"/>
      <c r="H16" s="7"/>
      <c r="I16" s="6"/>
      <c r="J16" s="88"/>
      <c r="K16" s="88"/>
      <c r="L16" s="88"/>
      <c r="M16" s="88"/>
      <c r="N16" s="88"/>
      <c r="O16" s="88"/>
      <c r="Q16" s="48"/>
      <c r="U16" s="103"/>
    </row>
    <row r="17" spans="1:30" ht="20.100000000000001" customHeight="1" x14ac:dyDescent="0.25">
      <c r="B17" s="5" t="s">
        <v>24</v>
      </c>
      <c r="C17" s="6">
        <v>2</v>
      </c>
      <c r="D17" s="6">
        <v>2</v>
      </c>
      <c r="E17" s="11"/>
      <c r="F17" s="7"/>
      <c r="G17" s="7"/>
      <c r="H17" s="7"/>
      <c r="I17" s="6"/>
      <c r="J17" s="88"/>
      <c r="K17" s="88"/>
      <c r="L17" s="88"/>
      <c r="M17" s="88"/>
      <c r="N17" s="88"/>
      <c r="O17" s="88"/>
      <c r="Q17" s="48"/>
    </row>
    <row r="18" spans="1:30" ht="60" customHeight="1" x14ac:dyDescent="0.25">
      <c r="B18" s="16" t="s">
        <v>26</v>
      </c>
      <c r="C18" s="17"/>
      <c r="D18" s="18"/>
      <c r="E18" s="8">
        <v>150</v>
      </c>
      <c r="F18" s="2">
        <v>1.58</v>
      </c>
      <c r="G18" s="2">
        <v>1.5</v>
      </c>
      <c r="H18" s="2">
        <v>5.7</v>
      </c>
      <c r="I18" s="3">
        <f>H18*4+G18*9+F18*4</f>
        <v>42.62</v>
      </c>
      <c r="J18" s="4">
        <v>0.53</v>
      </c>
      <c r="K18" s="4">
        <v>0.03</v>
      </c>
      <c r="L18" s="4">
        <v>0</v>
      </c>
      <c r="M18" s="4">
        <v>132.75</v>
      </c>
      <c r="N18" s="4">
        <v>0</v>
      </c>
      <c r="O18" s="4">
        <v>0.04</v>
      </c>
      <c r="Q18" s="48"/>
      <c r="S18" s="43"/>
      <c r="T18" s="44"/>
      <c r="U18" s="45"/>
      <c r="V18" s="45"/>
      <c r="W18" s="45"/>
      <c r="X18" s="46"/>
      <c r="Y18" s="47"/>
      <c r="Z18" s="47"/>
      <c r="AA18" s="47"/>
      <c r="AB18" s="47"/>
      <c r="AC18" s="47"/>
      <c r="AD18" s="47"/>
    </row>
    <row r="19" spans="1:30" ht="20.100000000000001" customHeight="1" x14ac:dyDescent="0.25">
      <c r="B19" s="14" t="s">
        <v>27</v>
      </c>
      <c r="C19" s="6">
        <v>1.1000000000000001</v>
      </c>
      <c r="D19" s="6">
        <v>1.1000000000000001</v>
      </c>
      <c r="E19" s="6"/>
      <c r="F19" s="7"/>
      <c r="G19" s="7"/>
      <c r="H19" s="7"/>
      <c r="I19" s="3"/>
      <c r="J19" s="9"/>
      <c r="K19" s="9"/>
      <c r="L19" s="9"/>
      <c r="M19" s="9"/>
      <c r="N19" s="9"/>
      <c r="O19" s="9"/>
      <c r="Q19" s="48"/>
    </row>
    <row r="20" spans="1:30" ht="20.100000000000001" customHeight="1" x14ac:dyDescent="0.25">
      <c r="B20" s="14" t="s">
        <v>24</v>
      </c>
      <c r="C20" s="6">
        <v>6</v>
      </c>
      <c r="D20" s="6">
        <v>6</v>
      </c>
      <c r="E20" s="6"/>
      <c r="F20" s="7"/>
      <c r="G20" s="7"/>
      <c r="H20" s="7"/>
      <c r="I20" s="3"/>
      <c r="J20" s="9"/>
      <c r="K20" s="9"/>
      <c r="L20" s="9"/>
      <c r="M20" s="9"/>
      <c r="N20" s="9"/>
      <c r="O20" s="9"/>
      <c r="Q20" s="48"/>
    </row>
    <row r="21" spans="1:30" ht="20.100000000000001" customHeight="1" x14ac:dyDescent="0.25">
      <c r="B21" s="14" t="s">
        <v>28</v>
      </c>
      <c r="C21" s="6">
        <v>155</v>
      </c>
      <c r="D21" s="6">
        <v>155</v>
      </c>
      <c r="E21" s="6"/>
      <c r="F21" s="7"/>
      <c r="G21" s="7"/>
      <c r="H21" s="7"/>
      <c r="I21" s="3"/>
      <c r="J21" s="9"/>
      <c r="K21" s="9"/>
      <c r="L21" s="9"/>
      <c r="M21" s="9"/>
      <c r="N21" s="9"/>
      <c r="O21" s="9"/>
      <c r="Q21" s="48"/>
    </row>
    <row r="22" spans="1:30" ht="20.100000000000001" customHeight="1" x14ac:dyDescent="0.25">
      <c r="B22" s="19" t="s">
        <v>29</v>
      </c>
      <c r="C22" s="10">
        <f>C21*120/1000</f>
        <v>18.600000000000001</v>
      </c>
      <c r="D22" s="10">
        <f>D21*120/1000</f>
        <v>18.600000000000001</v>
      </c>
      <c r="E22" s="6"/>
      <c r="F22" s="7"/>
      <c r="G22" s="7"/>
      <c r="H22" s="7"/>
      <c r="I22" s="3"/>
      <c r="J22" s="9"/>
      <c r="K22" s="9"/>
      <c r="L22" s="9"/>
      <c r="M22" s="9"/>
      <c r="N22" s="9"/>
      <c r="O22" s="9"/>
      <c r="Q22" s="48"/>
    </row>
    <row r="23" spans="1:30" ht="20.100000000000001" customHeight="1" x14ac:dyDescent="0.25">
      <c r="B23" s="8" t="s">
        <v>128</v>
      </c>
      <c r="C23" s="8"/>
      <c r="D23" s="8"/>
      <c r="E23" s="8"/>
      <c r="F23" s="2">
        <f>F24+F25</f>
        <v>0.89999999999999991</v>
      </c>
      <c r="G23" s="2">
        <f t="shared" ref="G23:O23" si="1">G24+G25</f>
        <v>0.8</v>
      </c>
      <c r="H23" s="2">
        <f t="shared" si="1"/>
        <v>15.600000000000001</v>
      </c>
      <c r="I23" s="2">
        <f t="shared" si="1"/>
        <v>73.2</v>
      </c>
      <c r="J23" s="2">
        <f t="shared" si="1"/>
        <v>1.7000000000000001E-2</v>
      </c>
      <c r="K23" s="2">
        <f t="shared" si="1"/>
        <v>3.02</v>
      </c>
      <c r="L23" s="2">
        <f t="shared" si="1"/>
        <v>4.5999999999999996</v>
      </c>
      <c r="M23" s="2">
        <f t="shared" si="1"/>
        <v>32.33</v>
      </c>
      <c r="N23" s="2">
        <f t="shared" si="1"/>
        <v>44.8</v>
      </c>
      <c r="O23" s="2">
        <f t="shared" si="1"/>
        <v>1.54</v>
      </c>
      <c r="Q23" s="48"/>
    </row>
    <row r="24" spans="1:30" ht="31.5" customHeight="1" x14ac:dyDescent="0.25">
      <c r="B24" s="70" t="s">
        <v>405</v>
      </c>
      <c r="C24" s="71"/>
      <c r="D24" s="72"/>
      <c r="E24" s="8">
        <v>100</v>
      </c>
      <c r="F24" s="2">
        <v>0.3</v>
      </c>
      <c r="G24" s="2">
        <v>0.2</v>
      </c>
      <c r="H24" s="2">
        <v>11.4</v>
      </c>
      <c r="I24" s="3">
        <f>F24*4+G24*9+H24*4</f>
        <v>48.6</v>
      </c>
      <c r="J24" s="4">
        <v>1.7000000000000001E-2</v>
      </c>
      <c r="K24" s="4">
        <v>3</v>
      </c>
      <c r="L24" s="4">
        <v>4.5999999999999996</v>
      </c>
      <c r="M24" s="4">
        <v>6</v>
      </c>
      <c r="N24" s="4">
        <v>5</v>
      </c>
      <c r="O24" s="4">
        <v>0.12</v>
      </c>
      <c r="Q24" s="48"/>
    </row>
    <row r="25" spans="1:30" ht="30.75" customHeight="1" x14ac:dyDescent="0.25">
      <c r="A25" s="174" t="s">
        <v>291</v>
      </c>
      <c r="B25" s="174" t="s">
        <v>291</v>
      </c>
      <c r="C25" s="176"/>
      <c r="D25" s="8"/>
      <c r="E25" s="2">
        <v>10</v>
      </c>
      <c r="F25" s="2">
        <v>0.6</v>
      </c>
      <c r="G25" s="2">
        <v>0.6</v>
      </c>
      <c r="H25" s="2">
        <v>4.2</v>
      </c>
      <c r="I25" s="3">
        <f>F25*4+G25*9+H25*4</f>
        <v>24.6</v>
      </c>
      <c r="J25" s="4">
        <v>0</v>
      </c>
      <c r="K25" s="4">
        <v>0.02</v>
      </c>
      <c r="L25" s="4">
        <v>0</v>
      </c>
      <c r="M25" s="4">
        <v>26.33</v>
      </c>
      <c r="N25" s="4">
        <v>39.799999999999997</v>
      </c>
      <c r="O25" s="4">
        <v>1.42</v>
      </c>
      <c r="Q25" s="48"/>
    </row>
    <row r="26" spans="1:30" ht="20.100000000000001" customHeight="1" x14ac:dyDescent="0.25">
      <c r="B26" s="8" t="s">
        <v>30</v>
      </c>
      <c r="C26" s="8"/>
      <c r="D26" s="8"/>
      <c r="E26" s="8"/>
      <c r="F26" s="2">
        <f t="shared" ref="F26:O26" si="2">F27+F43+F59+F70+F78</f>
        <v>20.56</v>
      </c>
      <c r="G26" s="2">
        <f t="shared" si="2"/>
        <v>21.14</v>
      </c>
      <c r="H26" s="2">
        <f t="shared" si="2"/>
        <v>72.209999999999994</v>
      </c>
      <c r="I26" s="2">
        <f t="shared" si="2"/>
        <v>561.34</v>
      </c>
      <c r="J26" s="2">
        <f t="shared" si="2"/>
        <v>0.33</v>
      </c>
      <c r="K26" s="2">
        <f t="shared" si="2"/>
        <v>15.319999999999999</v>
      </c>
      <c r="L26" s="2">
        <f t="shared" si="2"/>
        <v>84.61999999999999</v>
      </c>
      <c r="M26" s="2">
        <f t="shared" si="2"/>
        <v>70.03</v>
      </c>
      <c r="N26" s="2">
        <f t="shared" si="2"/>
        <v>70.08</v>
      </c>
      <c r="O26" s="2">
        <f t="shared" si="2"/>
        <v>5.8699999999999992</v>
      </c>
      <c r="Q26" s="48"/>
    </row>
    <row r="27" spans="1:30" ht="60" customHeight="1" x14ac:dyDescent="0.25">
      <c r="B27" s="16" t="s">
        <v>340</v>
      </c>
      <c r="C27" s="17"/>
      <c r="D27" s="18"/>
      <c r="E27" s="8">
        <v>150</v>
      </c>
      <c r="F27" s="2">
        <v>3.1</v>
      </c>
      <c r="G27" s="2">
        <v>4.2</v>
      </c>
      <c r="H27" s="2">
        <v>11.3</v>
      </c>
      <c r="I27" s="3">
        <f>H27*4+G27*9+F27*4</f>
        <v>95.4</v>
      </c>
      <c r="J27" s="4">
        <v>0.05</v>
      </c>
      <c r="K27" s="4">
        <v>15.12</v>
      </c>
      <c r="L27" s="4">
        <v>4.03</v>
      </c>
      <c r="M27" s="4">
        <v>13.13</v>
      </c>
      <c r="N27" s="4">
        <v>13.84</v>
      </c>
      <c r="O27" s="4">
        <v>0.52</v>
      </c>
      <c r="P27" s="122"/>
      <c r="Q27" s="48"/>
    </row>
    <row r="28" spans="1:30" ht="20.100000000000001" customHeight="1" x14ac:dyDescent="0.25">
      <c r="B28" s="19" t="s">
        <v>31</v>
      </c>
      <c r="C28" s="6">
        <v>12</v>
      </c>
      <c r="D28" s="6">
        <v>10</v>
      </c>
      <c r="E28" s="8"/>
      <c r="F28" s="2"/>
      <c r="G28" s="2"/>
      <c r="H28" s="2"/>
      <c r="I28" s="3"/>
      <c r="J28" s="4"/>
      <c r="K28" s="4"/>
      <c r="L28" s="4"/>
      <c r="M28" s="4"/>
      <c r="N28" s="4"/>
      <c r="O28" s="4"/>
      <c r="P28" s="66"/>
      <c r="Q28" s="66"/>
      <c r="R28" s="66"/>
      <c r="S28" s="44"/>
      <c r="T28" s="45"/>
      <c r="U28" s="45"/>
      <c r="V28" s="45"/>
      <c r="W28" s="46"/>
      <c r="X28" s="47"/>
      <c r="Y28" s="47"/>
      <c r="Z28" s="47"/>
      <c r="AA28" s="47"/>
      <c r="AB28" s="47"/>
      <c r="AC28" s="165"/>
    </row>
    <row r="29" spans="1:30" ht="21.75" customHeight="1" x14ac:dyDescent="0.25">
      <c r="B29" s="19" t="s">
        <v>238</v>
      </c>
      <c r="C29" s="7">
        <f>D29*100/75</f>
        <v>33.333333333333336</v>
      </c>
      <c r="D29" s="6">
        <v>25</v>
      </c>
      <c r="E29" s="8"/>
      <c r="F29" s="2"/>
      <c r="G29" s="2"/>
      <c r="H29" s="2"/>
      <c r="I29" s="3"/>
      <c r="J29" s="4"/>
      <c r="K29" s="4"/>
      <c r="L29" s="4"/>
      <c r="M29" s="4"/>
      <c r="N29" s="4"/>
      <c r="O29" s="4"/>
      <c r="P29" s="128"/>
      <c r="Q29" s="127"/>
      <c r="R29" s="103"/>
      <c r="S29" s="44"/>
      <c r="T29" s="45"/>
      <c r="U29" s="45"/>
      <c r="V29" s="45"/>
      <c r="W29" s="46"/>
      <c r="X29" s="47"/>
      <c r="Y29" s="47"/>
      <c r="Z29" s="47"/>
      <c r="AA29" s="47"/>
      <c r="AB29" s="47"/>
      <c r="AC29" s="165"/>
    </row>
    <row r="30" spans="1:30" ht="20.100000000000001" customHeight="1" x14ac:dyDescent="0.25">
      <c r="B30" s="19" t="s">
        <v>232</v>
      </c>
      <c r="C30" s="11">
        <f>D30*100/70</f>
        <v>35.714285714285715</v>
      </c>
      <c r="D30" s="6">
        <v>25</v>
      </c>
      <c r="E30" s="8"/>
      <c r="F30" s="2"/>
      <c r="G30" s="2"/>
      <c r="H30" s="2"/>
      <c r="I30" s="3"/>
      <c r="J30" s="4"/>
      <c r="K30" s="4"/>
      <c r="L30" s="4"/>
      <c r="M30" s="4"/>
      <c r="N30" s="4"/>
      <c r="O30" s="4"/>
      <c r="P30" s="128"/>
      <c r="Q30" s="127"/>
      <c r="R30" s="67"/>
      <c r="S30" s="44"/>
      <c r="T30" s="45"/>
      <c r="U30" s="45"/>
      <c r="V30" s="45"/>
      <c r="W30" s="46"/>
      <c r="X30" s="47"/>
      <c r="Y30" s="47"/>
      <c r="Z30" s="47"/>
      <c r="AA30" s="47"/>
      <c r="AB30" s="47"/>
      <c r="AC30" s="165"/>
    </row>
    <row r="31" spans="1:30" ht="20.100000000000001" customHeight="1" x14ac:dyDescent="0.25">
      <c r="B31" s="19" t="s">
        <v>233</v>
      </c>
      <c r="C31" s="11">
        <f>D31*100/65</f>
        <v>38.46153846153846</v>
      </c>
      <c r="D31" s="6">
        <v>25</v>
      </c>
      <c r="E31" s="8"/>
      <c r="F31" s="2"/>
      <c r="G31" s="2"/>
      <c r="H31" s="2"/>
      <c r="I31" s="3"/>
      <c r="J31" s="4"/>
      <c r="K31" s="4"/>
      <c r="L31" s="4"/>
      <c r="M31" s="4"/>
      <c r="N31" s="4"/>
      <c r="O31" s="4"/>
      <c r="P31" s="128"/>
      <c r="Q31" s="166"/>
      <c r="R31" s="103"/>
      <c r="S31" s="44"/>
      <c r="T31" s="45"/>
      <c r="U31" s="45"/>
      <c r="V31" s="45"/>
      <c r="W31" s="46"/>
      <c r="X31" s="47"/>
      <c r="Y31" s="47"/>
      <c r="Z31" s="47"/>
      <c r="AA31" s="47"/>
      <c r="AB31" s="47"/>
      <c r="AC31" s="165"/>
    </row>
    <row r="32" spans="1:30" ht="20.100000000000001" customHeight="1" x14ac:dyDescent="0.25">
      <c r="B32" s="19" t="s">
        <v>234</v>
      </c>
      <c r="C32" s="7">
        <f>D32*100/60</f>
        <v>41.666666666666664</v>
      </c>
      <c r="D32" s="6">
        <v>25</v>
      </c>
      <c r="E32" s="8"/>
      <c r="F32" s="2"/>
      <c r="G32" s="2"/>
      <c r="H32" s="2"/>
      <c r="I32" s="3"/>
      <c r="J32" s="4"/>
      <c r="K32" s="4"/>
      <c r="L32" s="4"/>
      <c r="M32" s="4"/>
      <c r="N32" s="4"/>
      <c r="O32" s="4"/>
      <c r="P32" s="128"/>
      <c r="Q32" s="166"/>
      <c r="R32" s="103"/>
      <c r="S32" s="44"/>
      <c r="T32" s="45"/>
      <c r="U32" s="45"/>
      <c r="V32" s="45"/>
      <c r="W32" s="46"/>
      <c r="X32" s="47"/>
      <c r="Y32" s="47"/>
      <c r="Z32" s="47"/>
      <c r="AA32" s="47"/>
      <c r="AB32" s="47"/>
      <c r="AC32" s="165"/>
    </row>
    <row r="33" spans="2:30" ht="20.100000000000001" customHeight="1" x14ac:dyDescent="0.25">
      <c r="B33" s="19" t="s">
        <v>239</v>
      </c>
      <c r="C33" s="7">
        <f>D33*100/80</f>
        <v>6.25</v>
      </c>
      <c r="D33" s="6">
        <v>5</v>
      </c>
      <c r="E33" s="8"/>
      <c r="F33" s="2"/>
      <c r="G33" s="2"/>
      <c r="H33" s="2"/>
      <c r="I33" s="3"/>
      <c r="J33" s="4"/>
      <c r="K33" s="4"/>
      <c r="L33" s="4"/>
      <c r="M33" s="4"/>
      <c r="N33" s="4"/>
      <c r="O33" s="4"/>
      <c r="P33" s="128"/>
      <c r="Q33" s="166"/>
      <c r="R33" s="103"/>
      <c r="S33" s="44"/>
      <c r="T33" s="45"/>
      <c r="U33" s="45"/>
      <c r="V33" s="45"/>
      <c r="W33" s="46"/>
      <c r="X33" s="47"/>
      <c r="Y33" s="47"/>
      <c r="Z33" s="47"/>
      <c r="AA33" s="47"/>
      <c r="AB33" s="47"/>
      <c r="AC33" s="165"/>
    </row>
    <row r="34" spans="2:30" ht="20.100000000000001" customHeight="1" x14ac:dyDescent="0.25">
      <c r="B34" s="19" t="s">
        <v>231</v>
      </c>
      <c r="C34" s="7">
        <f>D34*100/75</f>
        <v>6.666666666666667</v>
      </c>
      <c r="D34" s="6">
        <v>5</v>
      </c>
      <c r="E34" s="8"/>
      <c r="F34" s="2"/>
      <c r="G34" s="2"/>
      <c r="H34" s="2"/>
      <c r="I34" s="3"/>
      <c r="J34" s="4"/>
      <c r="K34" s="4"/>
      <c r="L34" s="4"/>
      <c r="M34" s="4"/>
      <c r="N34" s="4"/>
      <c r="O34" s="4"/>
      <c r="P34" s="131"/>
      <c r="Q34" s="127"/>
      <c r="R34" s="100"/>
      <c r="S34" s="67"/>
      <c r="T34" s="127"/>
      <c r="U34" s="127"/>
      <c r="V34" s="127"/>
      <c r="W34" s="67"/>
      <c r="X34" s="130"/>
      <c r="Y34" s="130"/>
      <c r="Z34" s="130"/>
      <c r="AA34" s="130"/>
      <c r="AB34" s="130"/>
      <c r="AC34" s="130"/>
    </row>
    <row r="35" spans="2:30" ht="21.75" customHeight="1" x14ac:dyDescent="0.25">
      <c r="B35" s="19" t="s">
        <v>35</v>
      </c>
      <c r="C35" s="6">
        <v>7</v>
      </c>
      <c r="D35" s="6">
        <v>6</v>
      </c>
      <c r="E35" s="8"/>
      <c r="F35" s="2"/>
      <c r="G35" s="2"/>
      <c r="H35" s="2"/>
      <c r="I35" s="3"/>
      <c r="J35" s="4"/>
      <c r="K35" s="4"/>
      <c r="L35" s="4"/>
      <c r="M35" s="4"/>
      <c r="N35" s="4"/>
      <c r="O35" s="4"/>
      <c r="Q35" s="48"/>
    </row>
    <row r="36" spans="2:30" ht="20.100000000000001" customHeight="1" x14ac:dyDescent="0.25">
      <c r="B36" s="19" t="s">
        <v>20</v>
      </c>
      <c r="C36" s="6">
        <v>1.1000000000000001</v>
      </c>
      <c r="D36" s="6">
        <v>1.1000000000000001</v>
      </c>
      <c r="E36" s="8"/>
      <c r="F36" s="2"/>
      <c r="G36" s="2"/>
      <c r="H36" s="2"/>
      <c r="I36" s="3"/>
      <c r="J36" s="4"/>
      <c r="K36" s="4"/>
      <c r="L36" s="4"/>
      <c r="M36" s="4"/>
      <c r="N36" s="4"/>
      <c r="O36" s="4"/>
      <c r="Q36" s="48"/>
    </row>
    <row r="37" spans="2:30" ht="20.100000000000001" customHeight="1" x14ac:dyDescent="0.25">
      <c r="B37" s="19" t="s">
        <v>236</v>
      </c>
      <c r="C37" s="6">
        <v>100</v>
      </c>
      <c r="D37" s="6">
        <v>100</v>
      </c>
      <c r="E37" s="8"/>
      <c r="F37" s="2"/>
      <c r="G37" s="2"/>
      <c r="H37" s="2"/>
      <c r="I37" s="3"/>
      <c r="J37" s="4"/>
      <c r="K37" s="4"/>
      <c r="L37" s="4"/>
      <c r="M37" s="4"/>
      <c r="N37" s="4"/>
      <c r="O37" s="4"/>
      <c r="Q37" s="48"/>
    </row>
    <row r="38" spans="2:30" ht="20.100000000000001" customHeight="1" x14ac:dyDescent="0.25">
      <c r="B38" s="19" t="s">
        <v>316</v>
      </c>
      <c r="C38" s="6"/>
      <c r="D38" s="6">
        <v>18</v>
      </c>
      <c r="E38" s="8"/>
      <c r="F38" s="7"/>
      <c r="G38" s="7"/>
      <c r="H38" s="7"/>
      <c r="I38" s="6"/>
      <c r="J38" s="12"/>
      <c r="K38" s="12"/>
      <c r="L38" s="12"/>
      <c r="M38" s="12"/>
      <c r="N38" s="12"/>
      <c r="O38" s="12"/>
      <c r="Q38" s="48"/>
    </row>
    <row r="39" spans="2:30" ht="20.100000000000001" customHeight="1" x14ac:dyDescent="0.25">
      <c r="B39" s="19" t="s">
        <v>44</v>
      </c>
      <c r="C39" s="6">
        <v>6</v>
      </c>
      <c r="D39" s="6">
        <v>6</v>
      </c>
      <c r="E39" s="8"/>
      <c r="F39" s="7"/>
      <c r="G39" s="7"/>
      <c r="H39" s="7"/>
      <c r="I39" s="6"/>
      <c r="J39" s="12"/>
      <c r="K39" s="12"/>
      <c r="L39" s="12"/>
      <c r="M39" s="12"/>
      <c r="N39" s="12"/>
      <c r="O39" s="12"/>
      <c r="Q39" s="48"/>
    </row>
    <row r="40" spans="2:30" ht="20.100000000000001" customHeight="1" x14ac:dyDescent="0.25">
      <c r="B40" s="19" t="s">
        <v>20</v>
      </c>
      <c r="C40" s="6">
        <v>0.7</v>
      </c>
      <c r="D40" s="6">
        <v>0.7</v>
      </c>
      <c r="E40" s="8"/>
      <c r="F40" s="7"/>
      <c r="G40" s="7"/>
      <c r="H40" s="7"/>
      <c r="I40" s="6"/>
      <c r="J40" s="12"/>
      <c r="K40" s="12"/>
      <c r="L40" s="12"/>
      <c r="M40" s="12"/>
      <c r="N40" s="12"/>
      <c r="O40" s="12"/>
      <c r="Q40" s="48"/>
    </row>
    <row r="41" spans="2:30" ht="20.100000000000001" customHeight="1" x14ac:dyDescent="0.25">
      <c r="B41" s="19" t="s">
        <v>118</v>
      </c>
      <c r="C41" s="6">
        <v>1.7</v>
      </c>
      <c r="D41" s="6">
        <v>1.4</v>
      </c>
      <c r="E41" s="8"/>
      <c r="F41" s="7"/>
      <c r="G41" s="7"/>
      <c r="H41" s="7"/>
      <c r="I41" s="6"/>
      <c r="J41" s="12"/>
      <c r="K41" s="12"/>
      <c r="L41" s="12"/>
      <c r="M41" s="12"/>
      <c r="N41" s="12"/>
      <c r="O41" s="12"/>
      <c r="Q41" s="48"/>
    </row>
    <row r="42" spans="2:30" ht="20.100000000000001" customHeight="1" x14ac:dyDescent="0.25">
      <c r="B42" s="19" t="s">
        <v>317</v>
      </c>
      <c r="C42" s="6">
        <v>8.4</v>
      </c>
      <c r="D42" s="6">
        <v>8.4</v>
      </c>
      <c r="E42" s="8"/>
      <c r="F42" s="7"/>
      <c r="G42" s="7"/>
      <c r="H42" s="7"/>
      <c r="I42" s="6"/>
      <c r="J42" s="12"/>
      <c r="K42" s="12"/>
      <c r="L42" s="12"/>
      <c r="M42" s="12"/>
      <c r="N42" s="12"/>
      <c r="O42" s="12"/>
      <c r="Q42" s="48"/>
    </row>
    <row r="43" spans="2:30" ht="72.75" customHeight="1" x14ac:dyDescent="0.25">
      <c r="B43" s="125" t="s">
        <v>311</v>
      </c>
      <c r="C43" s="125"/>
      <c r="D43" s="125"/>
      <c r="E43" s="15">
        <v>40</v>
      </c>
      <c r="F43" s="2">
        <v>0.5</v>
      </c>
      <c r="G43" s="2">
        <v>2</v>
      </c>
      <c r="H43" s="2">
        <v>1.7</v>
      </c>
      <c r="I43" s="3">
        <f>F43*4+G43*9+H43*4</f>
        <v>26.8</v>
      </c>
      <c r="J43" s="1">
        <v>0.03</v>
      </c>
      <c r="K43" s="1">
        <v>0</v>
      </c>
      <c r="L43" s="1">
        <v>44.1</v>
      </c>
      <c r="M43" s="1">
        <v>4.3</v>
      </c>
      <c r="N43" s="1">
        <v>5.3</v>
      </c>
      <c r="O43" s="1">
        <v>0.3</v>
      </c>
      <c r="P43" s="229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</row>
    <row r="44" spans="2:30" ht="20.100000000000001" customHeight="1" x14ac:dyDescent="0.25">
      <c r="B44" s="5" t="s">
        <v>299</v>
      </c>
      <c r="C44" s="11">
        <f>D44*1.26</f>
        <v>12.6</v>
      </c>
      <c r="D44" s="6">
        <v>10</v>
      </c>
      <c r="E44" s="15"/>
      <c r="F44" s="2"/>
      <c r="G44" s="2"/>
      <c r="H44" s="2"/>
      <c r="I44" s="2"/>
      <c r="J44" s="4"/>
      <c r="K44" s="4"/>
      <c r="L44" s="2"/>
      <c r="M44" s="2"/>
      <c r="N44" s="2"/>
      <c r="O44" s="2"/>
      <c r="Q44" s="48"/>
    </row>
    <row r="45" spans="2:30" ht="30.75" customHeight="1" x14ac:dyDescent="0.25">
      <c r="B45" s="14" t="s">
        <v>312</v>
      </c>
      <c r="C45" s="11">
        <f>D45*1.43</f>
        <v>7.1499999999999995</v>
      </c>
      <c r="D45" s="6">
        <v>5</v>
      </c>
      <c r="E45" s="15"/>
      <c r="F45" s="2"/>
      <c r="G45" s="2"/>
      <c r="H45" s="2"/>
      <c r="I45" s="3"/>
      <c r="J45" s="1"/>
      <c r="K45" s="1"/>
      <c r="L45" s="1"/>
      <c r="M45" s="1"/>
      <c r="N45" s="1"/>
      <c r="O45" s="1"/>
      <c r="Q45" s="48"/>
    </row>
    <row r="46" spans="2:30" ht="20.100000000000001" customHeight="1" x14ac:dyDescent="0.25">
      <c r="B46" s="5" t="s">
        <v>270</v>
      </c>
      <c r="C46" s="7">
        <f>D46*1.25</f>
        <v>15</v>
      </c>
      <c r="D46" s="11">
        <v>12</v>
      </c>
      <c r="E46" s="15"/>
      <c r="F46" s="2"/>
      <c r="G46" s="2"/>
      <c r="H46" s="2"/>
      <c r="I46" s="3"/>
      <c r="J46" s="1"/>
      <c r="K46" s="1"/>
      <c r="L46" s="1"/>
      <c r="M46" s="1"/>
      <c r="N46" s="1"/>
      <c r="O46" s="1"/>
      <c r="Q46" s="48"/>
    </row>
    <row r="47" spans="2:30" ht="20.100000000000001" customHeight="1" x14ac:dyDescent="0.25">
      <c r="B47" s="5" t="s">
        <v>271</v>
      </c>
      <c r="C47" s="11">
        <f>D47*1.33</f>
        <v>15.96</v>
      </c>
      <c r="D47" s="11">
        <v>12</v>
      </c>
      <c r="E47" s="15"/>
      <c r="F47" s="2"/>
      <c r="G47" s="2"/>
      <c r="H47" s="2"/>
      <c r="I47" s="3"/>
      <c r="J47" s="1"/>
      <c r="K47" s="1"/>
      <c r="L47" s="1"/>
      <c r="M47" s="1"/>
      <c r="N47" s="1"/>
      <c r="O47" s="1"/>
      <c r="Q47" s="48"/>
    </row>
    <row r="48" spans="2:30" ht="20.100000000000001" customHeight="1" x14ac:dyDescent="0.25">
      <c r="B48" s="5" t="s">
        <v>24</v>
      </c>
      <c r="C48" s="7">
        <v>0.4</v>
      </c>
      <c r="D48" s="7">
        <v>0.4</v>
      </c>
      <c r="E48" s="15"/>
      <c r="F48" s="2"/>
      <c r="G48" s="2"/>
      <c r="H48" s="2"/>
      <c r="I48" s="3"/>
      <c r="J48" s="1"/>
      <c r="K48" s="1"/>
      <c r="L48" s="1"/>
      <c r="M48" s="1"/>
      <c r="N48" s="1"/>
      <c r="O48" s="1"/>
      <c r="Q48" s="48"/>
    </row>
    <row r="49" spans="2:28" ht="27" customHeight="1" x14ac:dyDescent="0.25">
      <c r="B49" s="14" t="s">
        <v>313</v>
      </c>
      <c r="C49" s="6">
        <v>2</v>
      </c>
      <c r="D49" s="6">
        <v>2</v>
      </c>
      <c r="E49" s="15"/>
      <c r="F49" s="2"/>
      <c r="G49" s="2"/>
      <c r="H49" s="2"/>
      <c r="I49" s="8"/>
      <c r="J49" s="4"/>
      <c r="K49" s="4"/>
      <c r="L49" s="4"/>
      <c r="M49" s="4"/>
      <c r="N49" s="4"/>
      <c r="O49" s="4"/>
      <c r="Q49" s="48"/>
    </row>
    <row r="50" spans="2:28" ht="20.100000000000001" customHeight="1" x14ac:dyDescent="0.25">
      <c r="B50" s="5" t="s">
        <v>314</v>
      </c>
      <c r="C50" s="7">
        <v>0.4</v>
      </c>
      <c r="D50" s="7">
        <v>0.4</v>
      </c>
      <c r="E50" s="15"/>
      <c r="F50" s="2"/>
      <c r="G50" s="2"/>
      <c r="H50" s="2"/>
      <c r="I50" s="8"/>
      <c r="J50" s="1"/>
      <c r="K50" s="1"/>
      <c r="L50" s="1"/>
      <c r="M50" s="1"/>
      <c r="N50" s="1"/>
      <c r="O50" s="1"/>
      <c r="Q50" s="48"/>
    </row>
    <row r="51" spans="2:28" ht="20.100000000000001" customHeight="1" x14ac:dyDescent="0.25">
      <c r="B51" s="209" t="s">
        <v>315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1"/>
      <c r="Q51" s="48"/>
    </row>
    <row r="52" spans="2:28" ht="97.5" customHeight="1" x14ac:dyDescent="0.25">
      <c r="B52" s="16" t="s">
        <v>181</v>
      </c>
      <c r="C52" s="17"/>
      <c r="D52" s="18"/>
      <c r="E52" s="8">
        <v>40</v>
      </c>
      <c r="F52" s="2">
        <v>0.3</v>
      </c>
      <c r="G52" s="2">
        <v>2.4</v>
      </c>
      <c r="H52" s="2">
        <v>1.3</v>
      </c>
      <c r="I52" s="3">
        <f>H52*4+G52*9+F52*4</f>
        <v>27.999999999999996</v>
      </c>
      <c r="J52" s="4">
        <v>0.01</v>
      </c>
      <c r="K52" s="4">
        <v>0</v>
      </c>
      <c r="L52" s="4">
        <v>4.43</v>
      </c>
      <c r="M52" s="4">
        <v>5.85</v>
      </c>
      <c r="N52" s="4">
        <v>4.97</v>
      </c>
      <c r="O52" s="1">
        <v>0.16</v>
      </c>
      <c r="P52" s="108"/>
      <c r="Q52" s="48"/>
    </row>
    <row r="53" spans="2:28" ht="20.100000000000001" customHeight="1" x14ac:dyDescent="0.25">
      <c r="B53" s="14" t="s">
        <v>41</v>
      </c>
      <c r="C53" s="7">
        <f>D53*100/80</f>
        <v>12.5</v>
      </c>
      <c r="D53" s="10">
        <v>10</v>
      </c>
      <c r="E53" s="8"/>
      <c r="F53" s="2"/>
      <c r="G53" s="2"/>
      <c r="H53" s="2"/>
      <c r="I53" s="3"/>
      <c r="J53" s="4"/>
      <c r="K53" s="4"/>
      <c r="L53" s="4"/>
      <c r="M53" s="4"/>
      <c r="N53" s="4"/>
      <c r="O53" s="1"/>
      <c r="P53" s="108"/>
      <c r="Q53" s="48"/>
    </row>
    <row r="54" spans="2:28" ht="20.100000000000001" customHeight="1" x14ac:dyDescent="0.25">
      <c r="B54" s="14" t="s">
        <v>36</v>
      </c>
      <c r="C54" s="7">
        <f>D54*100/75</f>
        <v>13.333333333333334</v>
      </c>
      <c r="D54" s="6">
        <v>10</v>
      </c>
      <c r="E54" s="8"/>
      <c r="F54" s="2"/>
      <c r="G54" s="2"/>
      <c r="H54" s="2"/>
      <c r="I54" s="3"/>
      <c r="J54" s="4"/>
      <c r="K54" s="4"/>
      <c r="L54" s="4"/>
      <c r="M54" s="4"/>
      <c r="N54" s="4"/>
      <c r="O54" s="1"/>
      <c r="P54" s="108"/>
      <c r="Q54" s="48"/>
    </row>
    <row r="55" spans="2:28" ht="20.100000000000001" customHeight="1" x14ac:dyDescent="0.25">
      <c r="B55" s="14" t="s">
        <v>158</v>
      </c>
      <c r="C55" s="26">
        <v>12</v>
      </c>
      <c r="D55" s="10">
        <v>10</v>
      </c>
      <c r="E55" s="8"/>
      <c r="F55" s="2"/>
      <c r="G55" s="2"/>
      <c r="H55" s="2"/>
      <c r="I55" s="3"/>
      <c r="J55" s="4"/>
      <c r="K55" s="4"/>
      <c r="L55" s="4"/>
      <c r="M55" s="4"/>
      <c r="N55" s="4"/>
      <c r="O55" s="1"/>
      <c r="P55" s="108"/>
      <c r="Q55" s="48"/>
    </row>
    <row r="56" spans="2:28" ht="20.100000000000001" customHeight="1" x14ac:dyDescent="0.25">
      <c r="B56" s="14" t="s">
        <v>159</v>
      </c>
      <c r="C56" s="26">
        <v>12.5</v>
      </c>
      <c r="D56" s="10">
        <v>10</v>
      </c>
      <c r="E56" s="8"/>
      <c r="F56" s="2"/>
      <c r="G56" s="2"/>
      <c r="H56" s="2"/>
      <c r="I56" s="3"/>
      <c r="J56" s="4"/>
      <c r="K56" s="4"/>
      <c r="L56" s="4"/>
      <c r="M56" s="4"/>
      <c r="N56" s="4"/>
      <c r="O56" s="1"/>
      <c r="P56" s="108"/>
      <c r="Q56" s="48"/>
    </row>
    <row r="57" spans="2:28" ht="20.100000000000001" customHeight="1" x14ac:dyDescent="0.25">
      <c r="B57" s="14" t="s">
        <v>299</v>
      </c>
      <c r="C57" s="26">
        <v>8</v>
      </c>
      <c r="D57" s="10">
        <v>6</v>
      </c>
      <c r="E57" s="8"/>
      <c r="F57" s="2"/>
      <c r="G57" s="2"/>
      <c r="H57" s="2"/>
      <c r="I57" s="3"/>
      <c r="J57" s="4"/>
      <c r="K57" s="4"/>
      <c r="L57" s="4"/>
      <c r="M57" s="4"/>
      <c r="N57" s="4"/>
      <c r="O57" s="1"/>
      <c r="P57" s="108"/>
      <c r="Q57" s="48"/>
    </row>
    <row r="58" spans="2:28" ht="20.100000000000001" customHeight="1" x14ac:dyDescent="0.25">
      <c r="B58" s="19" t="s">
        <v>40</v>
      </c>
      <c r="C58" s="7">
        <v>4</v>
      </c>
      <c r="D58" s="11">
        <v>4</v>
      </c>
      <c r="E58" s="6"/>
      <c r="F58" s="7"/>
      <c r="G58" s="7"/>
      <c r="H58" s="7"/>
      <c r="I58" s="6"/>
      <c r="J58" s="9"/>
      <c r="K58" s="9"/>
      <c r="L58" s="9"/>
      <c r="M58" s="9"/>
      <c r="N58" s="9"/>
      <c r="O58" s="9"/>
      <c r="P58" s="108"/>
      <c r="Q58" s="48"/>
    </row>
    <row r="59" spans="2:28" ht="34.5" customHeight="1" x14ac:dyDescent="0.25">
      <c r="B59" s="179" t="s">
        <v>356</v>
      </c>
      <c r="C59" s="71"/>
      <c r="D59" s="72"/>
      <c r="E59" s="8">
        <v>160</v>
      </c>
      <c r="F59" s="2">
        <v>15.6</v>
      </c>
      <c r="G59" s="2">
        <v>14.6</v>
      </c>
      <c r="H59" s="2">
        <v>31.1</v>
      </c>
      <c r="I59" s="3">
        <f>F59*4+G59*9+H59*4</f>
        <v>318.20000000000005</v>
      </c>
      <c r="J59" s="4">
        <v>0.23</v>
      </c>
      <c r="K59" s="4">
        <v>0.2</v>
      </c>
      <c r="L59" s="4">
        <v>35</v>
      </c>
      <c r="M59" s="4">
        <v>37</v>
      </c>
      <c r="N59" s="4">
        <v>42.5</v>
      </c>
      <c r="O59" s="4">
        <v>3.35</v>
      </c>
      <c r="P59" s="219"/>
      <c r="Q59" s="220"/>
      <c r="R59" s="220"/>
      <c r="S59" s="220"/>
      <c r="T59" s="220"/>
      <c r="U59" s="220"/>
      <c r="V59" s="220"/>
      <c r="W59" s="226"/>
      <c r="X59" s="226"/>
      <c r="Y59" s="226"/>
      <c r="Z59" s="226"/>
      <c r="AA59" s="226"/>
      <c r="AB59" s="226"/>
    </row>
    <row r="60" spans="2:28" ht="18.75" customHeight="1" x14ac:dyDescent="0.25">
      <c r="B60" s="104" t="s">
        <v>355</v>
      </c>
      <c r="C60" s="7">
        <v>64.599999999999994</v>
      </c>
      <c r="D60" s="6">
        <v>53.7</v>
      </c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Q60" s="48"/>
    </row>
    <row r="61" spans="2:28" ht="21.75" customHeight="1" x14ac:dyDescent="0.25">
      <c r="B61" s="19" t="s">
        <v>238</v>
      </c>
      <c r="C61" s="7">
        <f>D61*100/75</f>
        <v>224</v>
      </c>
      <c r="D61" s="6">
        <v>168</v>
      </c>
      <c r="E61" s="8"/>
      <c r="F61" s="2"/>
      <c r="G61" s="2"/>
      <c r="H61" s="2"/>
      <c r="I61" s="3"/>
      <c r="J61" s="4"/>
      <c r="K61" s="4"/>
      <c r="L61" s="4"/>
      <c r="M61" s="4"/>
      <c r="N61" s="4"/>
      <c r="O61" s="4"/>
      <c r="Q61" s="48"/>
    </row>
    <row r="62" spans="2:28" ht="24.75" customHeight="1" x14ac:dyDescent="0.25">
      <c r="B62" s="19" t="s">
        <v>232</v>
      </c>
      <c r="C62" s="11">
        <f>D62*100/70</f>
        <v>240</v>
      </c>
      <c r="D62" s="6">
        <v>168</v>
      </c>
      <c r="E62" s="8"/>
      <c r="F62" s="2"/>
      <c r="G62" s="2"/>
      <c r="H62" s="2"/>
      <c r="I62" s="3"/>
      <c r="J62" s="4"/>
      <c r="K62" s="4"/>
      <c r="L62" s="4"/>
      <c r="M62" s="4"/>
      <c r="N62" s="4"/>
      <c r="O62" s="4"/>
      <c r="Q62" s="48"/>
      <c r="T62" s="6"/>
    </row>
    <row r="63" spans="2:28" ht="20.25" customHeight="1" x14ac:dyDescent="0.25">
      <c r="B63" s="19" t="s">
        <v>233</v>
      </c>
      <c r="C63" s="11">
        <f>D63*100/65</f>
        <v>258.46153846153845</v>
      </c>
      <c r="D63" s="6">
        <v>168</v>
      </c>
      <c r="E63" s="8"/>
      <c r="F63" s="2"/>
      <c r="G63" s="2"/>
      <c r="H63" s="2"/>
      <c r="I63" s="3"/>
      <c r="J63" s="4"/>
      <c r="K63" s="4"/>
      <c r="L63" s="4"/>
      <c r="M63" s="4"/>
      <c r="N63" s="4"/>
      <c r="O63" s="4"/>
      <c r="Q63" s="48"/>
    </row>
    <row r="64" spans="2:28" ht="20.100000000000001" customHeight="1" x14ac:dyDescent="0.25">
      <c r="B64" s="19" t="s">
        <v>234</v>
      </c>
      <c r="C64" s="7">
        <f>D64*100/60</f>
        <v>280</v>
      </c>
      <c r="D64" s="6">
        <v>168</v>
      </c>
      <c r="E64" s="8"/>
      <c r="F64" s="2"/>
      <c r="G64" s="2"/>
      <c r="H64" s="2"/>
      <c r="I64" s="3"/>
      <c r="J64" s="4"/>
      <c r="K64" s="4"/>
      <c r="L64" s="4"/>
      <c r="M64" s="4"/>
      <c r="N64" s="4"/>
      <c r="O64" s="4"/>
      <c r="Q64" s="48"/>
      <c r="U64" s="226"/>
      <c r="V64" s="226"/>
      <c r="W64" s="226"/>
      <c r="X64" s="226"/>
      <c r="Y64" s="226"/>
      <c r="Z64" s="226"/>
    </row>
    <row r="65" spans="2:27" ht="23.25" customHeight="1" x14ac:dyDescent="0.25">
      <c r="B65" s="5" t="s">
        <v>35</v>
      </c>
      <c r="C65" s="6">
        <v>15.2</v>
      </c>
      <c r="D65" s="6">
        <v>13.1</v>
      </c>
      <c r="E65" s="8"/>
      <c r="F65" s="2"/>
      <c r="G65" s="2"/>
      <c r="H65" s="2"/>
      <c r="I65" s="2"/>
      <c r="J65" s="4"/>
      <c r="K65" s="4"/>
      <c r="L65" s="4"/>
      <c r="M65" s="4"/>
      <c r="N65" s="4"/>
      <c r="O65" s="4"/>
      <c r="P65" s="108"/>
      <c r="Q65" s="48"/>
      <c r="T65" s="226"/>
      <c r="U65" s="226"/>
      <c r="V65" s="226"/>
      <c r="W65" s="226"/>
      <c r="X65" s="226"/>
      <c r="Y65" s="226"/>
    </row>
    <row r="66" spans="2:27" ht="20.100000000000001" customHeight="1" x14ac:dyDescent="0.25">
      <c r="B66" s="5" t="s">
        <v>40</v>
      </c>
      <c r="C66" s="11">
        <v>2</v>
      </c>
      <c r="D66" s="11">
        <v>2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Q66" s="48"/>
    </row>
    <row r="67" spans="2:27" ht="28.5" customHeight="1" x14ac:dyDescent="0.25">
      <c r="B67" s="14" t="s">
        <v>406</v>
      </c>
      <c r="C67" s="7">
        <v>1</v>
      </c>
      <c r="D67" s="6">
        <v>1</v>
      </c>
      <c r="E67" s="11"/>
      <c r="F67" s="11"/>
      <c r="G67" s="7"/>
      <c r="H67" s="7"/>
      <c r="I67" s="6"/>
      <c r="J67" s="9"/>
      <c r="K67" s="9"/>
      <c r="L67" s="9"/>
      <c r="M67" s="9"/>
      <c r="N67" s="9"/>
      <c r="O67" s="9"/>
      <c r="Q67" s="48"/>
    </row>
    <row r="68" spans="2:27" ht="20.100000000000001" customHeight="1" x14ac:dyDescent="0.25">
      <c r="B68" s="5" t="s">
        <v>195</v>
      </c>
      <c r="C68" s="7">
        <v>3.6</v>
      </c>
      <c r="D68" s="10">
        <v>3.6</v>
      </c>
      <c r="E68" s="11"/>
      <c r="F68" s="11"/>
      <c r="G68" s="7"/>
      <c r="H68" s="7"/>
      <c r="I68" s="6"/>
      <c r="J68" s="9"/>
      <c r="K68" s="9"/>
      <c r="L68" s="9"/>
      <c r="M68" s="9"/>
      <c r="N68" s="9"/>
      <c r="O68" s="9"/>
      <c r="Q68" s="48"/>
    </row>
    <row r="69" spans="2:27" ht="20.100000000000001" customHeight="1" x14ac:dyDescent="0.25">
      <c r="B69" s="5" t="s">
        <v>20</v>
      </c>
      <c r="C69" s="11">
        <v>4</v>
      </c>
      <c r="D69" s="11">
        <v>4</v>
      </c>
      <c r="E69" s="11"/>
      <c r="F69" s="11"/>
      <c r="G69" s="7"/>
      <c r="H69" s="7"/>
      <c r="I69" s="6"/>
      <c r="J69" s="9"/>
      <c r="K69" s="9"/>
      <c r="L69" s="9"/>
      <c r="M69" s="9"/>
      <c r="N69" s="9"/>
      <c r="O69" s="9"/>
      <c r="Q69" s="48"/>
    </row>
    <row r="70" spans="2:27" ht="72.75" customHeight="1" x14ac:dyDescent="0.25">
      <c r="B70" s="16" t="s">
        <v>166</v>
      </c>
      <c r="C70" s="17"/>
      <c r="D70" s="18"/>
      <c r="E70" s="8">
        <v>150</v>
      </c>
      <c r="F70" s="4">
        <v>0.36</v>
      </c>
      <c r="G70" s="4">
        <v>0.14000000000000001</v>
      </c>
      <c r="H70" s="4">
        <v>19.309999999999999</v>
      </c>
      <c r="I70" s="3">
        <f>F70*4+G70*9+H70*4</f>
        <v>79.94</v>
      </c>
      <c r="J70" s="4">
        <v>0</v>
      </c>
      <c r="K70" s="4">
        <v>0</v>
      </c>
      <c r="L70" s="4">
        <v>1.49</v>
      </c>
      <c r="M70" s="4">
        <v>12</v>
      </c>
      <c r="N70" s="4">
        <v>4.6399999999999997</v>
      </c>
      <c r="O70" s="4">
        <v>1.1000000000000001</v>
      </c>
      <c r="Q70" s="48"/>
    </row>
    <row r="71" spans="2:27" ht="20.100000000000001" customHeight="1" x14ac:dyDescent="0.25">
      <c r="B71" s="14" t="s">
        <v>167</v>
      </c>
      <c r="C71" s="6">
        <v>54.8</v>
      </c>
      <c r="D71" s="6">
        <v>54</v>
      </c>
      <c r="E71" s="8"/>
      <c r="F71" s="2"/>
      <c r="G71" s="2"/>
      <c r="H71" s="2"/>
      <c r="I71" s="8"/>
      <c r="J71" s="12"/>
      <c r="K71" s="12"/>
      <c r="L71" s="12"/>
      <c r="M71" s="12"/>
      <c r="N71" s="12"/>
      <c r="O71" s="12"/>
      <c r="Q71" s="48"/>
    </row>
    <row r="72" spans="2:27" ht="20.100000000000001" customHeight="1" x14ac:dyDescent="0.25">
      <c r="B72" s="14" t="s">
        <v>168</v>
      </c>
      <c r="C72" s="6">
        <v>54.8</v>
      </c>
      <c r="D72" s="6">
        <v>54</v>
      </c>
      <c r="E72" s="8"/>
      <c r="F72" s="2"/>
      <c r="G72" s="2"/>
      <c r="H72" s="2"/>
      <c r="I72" s="8"/>
      <c r="J72" s="12"/>
      <c r="K72" s="12"/>
      <c r="L72" s="12"/>
      <c r="M72" s="12"/>
      <c r="N72" s="12"/>
      <c r="O72" s="12"/>
      <c r="Q72" s="48"/>
    </row>
    <row r="73" spans="2:27" ht="20.100000000000001" customHeight="1" x14ac:dyDescent="0.25">
      <c r="B73" s="14" t="s">
        <v>394</v>
      </c>
      <c r="C73" s="6">
        <v>54.8</v>
      </c>
      <c r="D73" s="6">
        <v>54</v>
      </c>
      <c r="E73" s="8"/>
      <c r="F73" s="2"/>
      <c r="G73" s="2"/>
      <c r="H73" s="2"/>
      <c r="I73" s="8"/>
      <c r="J73" s="12"/>
      <c r="K73" s="12"/>
      <c r="L73" s="12"/>
      <c r="M73" s="12"/>
      <c r="N73" s="12"/>
      <c r="O73" s="12"/>
      <c r="Q73" s="48"/>
    </row>
    <row r="74" spans="2:27" ht="20.100000000000001" customHeight="1" x14ac:dyDescent="0.25">
      <c r="B74" s="14" t="s">
        <v>169</v>
      </c>
      <c r="C74" s="11">
        <v>54.8</v>
      </c>
      <c r="D74" s="6">
        <v>54</v>
      </c>
      <c r="E74" s="8"/>
      <c r="F74" s="2"/>
      <c r="G74" s="2"/>
      <c r="H74" s="2"/>
      <c r="I74" s="8"/>
      <c r="J74" s="12"/>
      <c r="K74" s="12"/>
      <c r="L74" s="12"/>
      <c r="M74" s="12"/>
      <c r="N74" s="12"/>
      <c r="O74" s="12"/>
      <c r="Q74" s="48"/>
    </row>
    <row r="75" spans="2:27" ht="20.100000000000001" customHeight="1" x14ac:dyDescent="0.25">
      <c r="B75" s="14" t="s">
        <v>47</v>
      </c>
      <c r="C75" s="11">
        <v>5</v>
      </c>
      <c r="D75" s="6">
        <v>5</v>
      </c>
      <c r="E75" s="8"/>
      <c r="F75" s="2"/>
      <c r="G75" s="2"/>
      <c r="H75" s="2"/>
      <c r="I75" s="8"/>
      <c r="J75" s="12"/>
      <c r="K75" s="12"/>
      <c r="L75" s="12"/>
      <c r="M75" s="12"/>
      <c r="N75" s="12"/>
      <c r="O75" s="12"/>
      <c r="Q75" s="48"/>
    </row>
    <row r="76" spans="2:27" ht="25.5" customHeight="1" x14ac:dyDescent="0.25">
      <c r="B76" s="14" t="s">
        <v>170</v>
      </c>
      <c r="C76" s="11">
        <v>45</v>
      </c>
      <c r="D76" s="6">
        <v>45</v>
      </c>
      <c r="E76" s="8"/>
      <c r="F76" s="2"/>
      <c r="G76" s="2"/>
      <c r="H76" s="2"/>
      <c r="I76" s="8"/>
      <c r="J76" s="12"/>
      <c r="K76" s="12"/>
      <c r="L76" s="12"/>
      <c r="M76" s="12"/>
      <c r="N76" s="12"/>
      <c r="O76" s="12"/>
      <c r="Q76" s="48"/>
    </row>
    <row r="77" spans="2:27" ht="20.100000000000001" customHeight="1" x14ac:dyDescent="0.25">
      <c r="B77" s="14" t="s">
        <v>48</v>
      </c>
      <c r="C77" s="11">
        <v>110</v>
      </c>
      <c r="D77" s="6">
        <v>110</v>
      </c>
      <c r="E77" s="8"/>
      <c r="F77" s="2"/>
      <c r="G77" s="2"/>
      <c r="H77" s="2"/>
      <c r="I77" s="8"/>
      <c r="J77" s="12"/>
      <c r="K77" s="12"/>
      <c r="L77" s="12"/>
      <c r="M77" s="12"/>
      <c r="N77" s="12"/>
      <c r="O77" s="12"/>
      <c r="Q77" s="48"/>
    </row>
    <row r="78" spans="2:27" ht="20.100000000000001" customHeight="1" x14ac:dyDescent="0.25">
      <c r="B78" s="20" t="s">
        <v>347</v>
      </c>
      <c r="C78" s="6">
        <v>20</v>
      </c>
      <c r="D78" s="6">
        <v>20</v>
      </c>
      <c r="E78" s="8">
        <v>20</v>
      </c>
      <c r="F78" s="2">
        <v>1</v>
      </c>
      <c r="G78" s="2">
        <v>0.2</v>
      </c>
      <c r="H78" s="2">
        <v>8.8000000000000007</v>
      </c>
      <c r="I78" s="3">
        <f>F78*4+G78*9+H78*4</f>
        <v>41</v>
      </c>
      <c r="J78" s="4">
        <v>0.02</v>
      </c>
      <c r="K78" s="4">
        <v>0</v>
      </c>
      <c r="L78" s="4">
        <v>0</v>
      </c>
      <c r="M78" s="4">
        <v>3.6</v>
      </c>
      <c r="N78" s="4">
        <v>3.8</v>
      </c>
      <c r="O78" s="4">
        <v>0.6</v>
      </c>
      <c r="Q78" s="48"/>
    </row>
    <row r="79" spans="2:27" ht="20.100000000000001" customHeight="1" x14ac:dyDescent="0.25">
      <c r="B79" s="28" t="s">
        <v>51</v>
      </c>
      <c r="C79" s="29"/>
      <c r="D79" s="29"/>
      <c r="E79" s="27"/>
      <c r="F79" s="2">
        <f>F80+F90+F101+F106</f>
        <v>9.5</v>
      </c>
      <c r="G79" s="2">
        <f t="shared" ref="G79:O79" si="3">G80+G90+G101+G106</f>
        <v>21.900000000000002</v>
      </c>
      <c r="H79" s="2">
        <f t="shared" si="3"/>
        <v>60.9</v>
      </c>
      <c r="I79" s="2">
        <f t="shared" si="3"/>
        <v>478.70000000000005</v>
      </c>
      <c r="J79" s="2">
        <f t="shared" si="3"/>
        <v>8.7029999999999994</v>
      </c>
      <c r="K79" s="2">
        <f t="shared" si="3"/>
        <v>16.759999999999998</v>
      </c>
      <c r="L79" s="2">
        <f t="shared" si="3"/>
        <v>85.2</v>
      </c>
      <c r="M79" s="2">
        <f t="shared" si="3"/>
        <v>107.11000000000001</v>
      </c>
      <c r="N79" s="2">
        <f t="shared" si="3"/>
        <v>51.239999999999995</v>
      </c>
      <c r="O79" s="2">
        <f t="shared" si="3"/>
        <v>2.93</v>
      </c>
      <c r="Q79" s="48"/>
    </row>
    <row r="80" spans="2:27" ht="59.25" customHeight="1" x14ac:dyDescent="0.25">
      <c r="B80" s="181" t="s">
        <v>361</v>
      </c>
      <c r="C80" s="182"/>
      <c r="D80" s="183"/>
      <c r="E80" s="8">
        <v>160</v>
      </c>
      <c r="F80" s="2">
        <v>5.9</v>
      </c>
      <c r="G80" s="2">
        <v>18.5</v>
      </c>
      <c r="H80" s="2">
        <v>25.6</v>
      </c>
      <c r="I80" s="3">
        <f>F80*4+G80*9+H80*4</f>
        <v>292.5</v>
      </c>
      <c r="J80" s="4">
        <v>7.2999999999999995E-2</v>
      </c>
      <c r="K80" s="4">
        <v>16.7</v>
      </c>
      <c r="L80" s="4">
        <v>53.55</v>
      </c>
      <c r="M80" s="4">
        <v>81.180000000000007</v>
      </c>
      <c r="N80" s="4">
        <v>33.24</v>
      </c>
      <c r="O80" s="4">
        <v>1.22</v>
      </c>
      <c r="P80" s="212"/>
      <c r="Q80" s="213"/>
      <c r="R80" s="213"/>
      <c r="S80" s="228"/>
      <c r="T80" s="228"/>
      <c r="U80" s="228"/>
      <c r="V80" s="228"/>
      <c r="W80" s="228"/>
      <c r="X80" s="108"/>
      <c r="Y80" s="108"/>
      <c r="Z80" s="108"/>
      <c r="AA80" s="108"/>
    </row>
    <row r="81" spans="2:27" ht="20.100000000000001" customHeight="1" x14ac:dyDescent="0.25">
      <c r="B81" s="14" t="s">
        <v>299</v>
      </c>
      <c r="C81" s="11">
        <v>213</v>
      </c>
      <c r="D81" s="6">
        <v>170</v>
      </c>
      <c r="E81" s="8"/>
      <c r="F81" s="2"/>
      <c r="G81" s="2"/>
      <c r="H81" s="2"/>
      <c r="I81" s="3"/>
      <c r="J81" s="4"/>
      <c r="K81" s="4"/>
      <c r="L81" s="4"/>
      <c r="M81" s="4"/>
      <c r="N81" s="4"/>
      <c r="O81" s="4"/>
      <c r="P81" s="107"/>
      <c r="Q81" s="48"/>
      <c r="S81" s="137"/>
      <c r="T81" s="137"/>
      <c r="U81" s="137"/>
      <c r="V81" s="137"/>
      <c r="W81" s="137"/>
      <c r="X81" s="108"/>
      <c r="Y81" s="108"/>
      <c r="Z81" s="108"/>
      <c r="AA81" s="108"/>
    </row>
    <row r="82" spans="2:27" ht="20.100000000000001" customHeight="1" x14ac:dyDescent="0.25">
      <c r="B82" s="14" t="s">
        <v>112</v>
      </c>
      <c r="C82" s="11">
        <v>32</v>
      </c>
      <c r="D82" s="6">
        <v>32</v>
      </c>
      <c r="E82" s="8"/>
      <c r="F82" s="2"/>
      <c r="G82" s="2"/>
      <c r="H82" s="2"/>
      <c r="I82" s="3"/>
      <c r="J82" s="4"/>
      <c r="K82" s="4"/>
      <c r="L82" s="4"/>
      <c r="M82" s="4"/>
      <c r="N82" s="4"/>
      <c r="O82" s="4"/>
      <c r="P82" s="107"/>
      <c r="Q82" s="48"/>
      <c r="S82" s="137"/>
      <c r="T82" s="137"/>
      <c r="U82" s="137"/>
      <c r="V82" s="137"/>
      <c r="W82" s="137"/>
      <c r="X82" s="108"/>
      <c r="Y82" s="108"/>
      <c r="Z82" s="108"/>
      <c r="AA82" s="108"/>
    </row>
    <row r="83" spans="2:27" ht="20.100000000000001" customHeight="1" x14ac:dyDescent="0.25">
      <c r="B83" s="14" t="s">
        <v>20</v>
      </c>
      <c r="C83" s="11">
        <v>5</v>
      </c>
      <c r="D83" s="6">
        <v>5</v>
      </c>
      <c r="E83" s="8"/>
      <c r="F83" s="2"/>
      <c r="G83" s="2"/>
      <c r="H83" s="2"/>
      <c r="I83" s="3"/>
      <c r="J83" s="4"/>
      <c r="K83" s="4"/>
      <c r="L83" s="4"/>
      <c r="M83" s="4"/>
      <c r="N83" s="4"/>
      <c r="O83" s="4"/>
      <c r="P83" s="107"/>
      <c r="Q83" s="48"/>
      <c r="S83" s="137"/>
      <c r="T83" s="137"/>
      <c r="U83" s="137"/>
      <c r="V83" s="137"/>
      <c r="W83" s="137"/>
      <c r="X83" s="108"/>
      <c r="Y83" s="108"/>
      <c r="Z83" s="108"/>
      <c r="AA83" s="108"/>
    </row>
    <row r="84" spans="2:27" ht="20.100000000000001" customHeight="1" x14ac:dyDescent="0.25">
      <c r="B84" s="14" t="s">
        <v>105</v>
      </c>
      <c r="C84" s="11">
        <v>16</v>
      </c>
      <c r="D84" s="6">
        <v>16</v>
      </c>
      <c r="E84" s="8"/>
      <c r="F84" s="2"/>
      <c r="G84" s="2"/>
      <c r="H84" s="2"/>
      <c r="I84" s="3"/>
      <c r="J84" s="4"/>
      <c r="K84" s="4"/>
      <c r="L84" s="4"/>
      <c r="M84" s="4"/>
      <c r="N84" s="4"/>
      <c r="O84" s="4"/>
      <c r="P84" s="107"/>
      <c r="Q84" s="48"/>
      <c r="S84" s="137"/>
      <c r="T84" s="137"/>
      <c r="U84" s="137"/>
      <c r="V84" s="137"/>
      <c r="W84" s="137"/>
      <c r="X84" s="108"/>
      <c r="Y84" s="108"/>
      <c r="Z84" s="108"/>
      <c r="AA84" s="108"/>
    </row>
    <row r="85" spans="2:27" ht="20.100000000000001" customHeight="1" x14ac:dyDescent="0.25">
      <c r="B85" s="14" t="s">
        <v>321</v>
      </c>
      <c r="C85" s="11">
        <v>16</v>
      </c>
      <c r="D85" s="6">
        <v>16</v>
      </c>
      <c r="E85" s="8"/>
      <c r="F85" s="2"/>
      <c r="G85" s="2"/>
      <c r="H85" s="2"/>
      <c r="I85" s="3"/>
      <c r="J85" s="4"/>
      <c r="K85" s="4"/>
      <c r="L85" s="4"/>
      <c r="M85" s="4"/>
      <c r="N85" s="4"/>
      <c r="O85" s="4"/>
      <c r="P85" s="107"/>
      <c r="Q85" s="48"/>
      <c r="S85" s="137"/>
      <c r="T85" s="137"/>
      <c r="U85" s="137"/>
      <c r="V85" s="137"/>
      <c r="W85" s="137"/>
      <c r="X85" s="108"/>
      <c r="Y85" s="108"/>
      <c r="Z85" s="108"/>
      <c r="AA85" s="108"/>
    </row>
    <row r="86" spans="2:27" ht="20.100000000000001" customHeight="1" x14ac:dyDescent="0.25">
      <c r="B86" s="14" t="s">
        <v>118</v>
      </c>
      <c r="C86" s="11">
        <v>26</v>
      </c>
      <c r="D86" s="6">
        <v>21</v>
      </c>
      <c r="E86" s="8"/>
      <c r="F86" s="2"/>
      <c r="G86" s="2"/>
      <c r="H86" s="2"/>
      <c r="I86" s="3"/>
      <c r="J86" s="4"/>
      <c r="K86" s="4"/>
      <c r="L86" s="4"/>
      <c r="M86" s="4"/>
      <c r="N86" s="4"/>
      <c r="O86" s="4"/>
      <c r="P86" s="107"/>
      <c r="Q86" s="48"/>
      <c r="S86" s="137"/>
      <c r="T86" s="137"/>
      <c r="U86" s="137"/>
      <c r="V86" s="137"/>
      <c r="W86" s="137"/>
      <c r="X86" s="108"/>
      <c r="Y86" s="108"/>
      <c r="Z86" s="108"/>
      <c r="AA86" s="108"/>
    </row>
    <row r="87" spans="2:27" ht="20.100000000000001" customHeight="1" x14ac:dyDescent="0.25">
      <c r="B87" s="14" t="s">
        <v>195</v>
      </c>
      <c r="C87" s="11">
        <v>12</v>
      </c>
      <c r="D87" s="6">
        <v>12</v>
      </c>
      <c r="E87" s="8"/>
      <c r="F87" s="2"/>
      <c r="G87" s="2"/>
      <c r="H87" s="2"/>
      <c r="I87" s="3"/>
      <c r="J87" s="4"/>
      <c r="K87" s="4"/>
      <c r="L87" s="4"/>
      <c r="M87" s="4"/>
      <c r="N87" s="4"/>
      <c r="O87" s="4"/>
      <c r="P87" s="107"/>
      <c r="Q87" s="48"/>
      <c r="S87" s="137"/>
      <c r="T87" s="137"/>
      <c r="U87" s="137"/>
      <c r="V87" s="137"/>
      <c r="W87" s="137"/>
      <c r="X87" s="108"/>
      <c r="Y87" s="108"/>
      <c r="Z87" s="108"/>
      <c r="AA87" s="108"/>
    </row>
    <row r="88" spans="2:27" ht="20.100000000000001" customHeight="1" x14ac:dyDescent="0.25">
      <c r="B88" s="14" t="s">
        <v>114</v>
      </c>
      <c r="C88" s="11"/>
      <c r="D88" s="6">
        <v>192</v>
      </c>
      <c r="E88" s="8"/>
      <c r="F88" s="2"/>
      <c r="G88" s="2"/>
      <c r="H88" s="2"/>
      <c r="I88" s="3"/>
      <c r="J88" s="4"/>
      <c r="K88" s="4"/>
      <c r="L88" s="4"/>
      <c r="M88" s="4"/>
      <c r="N88" s="4"/>
      <c r="O88" s="4"/>
      <c r="P88" s="107"/>
      <c r="Q88" s="6"/>
      <c r="S88" s="137"/>
      <c r="T88" s="137"/>
      <c r="U88" s="137"/>
      <c r="V88" s="137"/>
      <c r="W88" s="137"/>
      <c r="X88" s="108"/>
      <c r="Y88" s="108"/>
      <c r="Z88" s="108"/>
      <c r="AA88" s="108"/>
    </row>
    <row r="89" spans="2:27" ht="20.100000000000001" customHeight="1" x14ac:dyDescent="0.25">
      <c r="B89" s="14" t="s">
        <v>40</v>
      </c>
      <c r="C89" s="11">
        <v>10</v>
      </c>
      <c r="D89" s="6">
        <v>10</v>
      </c>
      <c r="E89" s="8"/>
      <c r="F89" s="2"/>
      <c r="G89" s="2"/>
      <c r="H89" s="2"/>
      <c r="I89" s="3"/>
      <c r="J89" s="4"/>
      <c r="K89" s="4"/>
      <c r="L89" s="4"/>
      <c r="M89" s="4"/>
      <c r="N89" s="4"/>
      <c r="O89" s="4"/>
      <c r="P89" s="107"/>
      <c r="Q89" s="48"/>
      <c r="S89" s="137"/>
      <c r="T89" s="137"/>
      <c r="U89" s="137"/>
      <c r="V89" s="137"/>
      <c r="W89" s="137"/>
      <c r="X89" s="108"/>
      <c r="Y89" s="108"/>
      <c r="Z89" s="108"/>
      <c r="AA89" s="108"/>
    </row>
    <row r="90" spans="2:27" ht="60.75" customHeight="1" x14ac:dyDescent="0.25">
      <c r="B90" s="181" t="s">
        <v>369</v>
      </c>
      <c r="C90" s="182"/>
      <c r="D90" s="183"/>
      <c r="E90" s="8">
        <v>60</v>
      </c>
      <c r="F90" s="2">
        <v>1.8</v>
      </c>
      <c r="G90" s="2">
        <v>2.7</v>
      </c>
      <c r="H90" s="2">
        <v>12.5</v>
      </c>
      <c r="I90" s="3">
        <f>F90*4+G90*9+H90*4</f>
        <v>81.5</v>
      </c>
      <c r="J90" s="61">
        <v>8.6</v>
      </c>
      <c r="K90" s="61">
        <v>0.06</v>
      </c>
      <c r="L90" s="61">
        <v>30.25</v>
      </c>
      <c r="M90" s="61">
        <v>16.93</v>
      </c>
      <c r="N90" s="61">
        <v>11.4</v>
      </c>
      <c r="O90" s="61">
        <v>0.41</v>
      </c>
      <c r="P90" s="107"/>
      <c r="Q90" s="48"/>
      <c r="S90" s="137"/>
      <c r="T90" s="137"/>
      <c r="U90" s="137"/>
      <c r="V90" s="137"/>
      <c r="W90" s="137"/>
      <c r="X90" s="108"/>
      <c r="Y90" s="108"/>
      <c r="Z90" s="108"/>
      <c r="AA90" s="108"/>
    </row>
    <row r="91" spans="2:27" ht="20.100000000000001" customHeight="1" x14ac:dyDescent="0.25">
      <c r="B91" s="154" t="s">
        <v>179</v>
      </c>
      <c r="C91" s="11"/>
      <c r="D91" s="11"/>
      <c r="E91" s="6"/>
      <c r="F91" s="7"/>
      <c r="G91" s="7"/>
      <c r="H91" s="7"/>
      <c r="I91" s="6"/>
      <c r="J91" s="9"/>
      <c r="K91" s="9"/>
      <c r="L91" s="9"/>
      <c r="M91" s="9"/>
      <c r="N91" s="9"/>
      <c r="O91" s="9"/>
      <c r="P91" s="107"/>
      <c r="Q91" s="48"/>
      <c r="S91" s="137"/>
      <c r="T91" s="137"/>
      <c r="U91" s="137"/>
      <c r="V91" s="137"/>
      <c r="W91" s="137"/>
      <c r="X91" s="108"/>
      <c r="Y91" s="108"/>
      <c r="Z91" s="108"/>
      <c r="AA91" s="108"/>
    </row>
    <row r="92" spans="2:27" ht="20.100000000000001" customHeight="1" x14ac:dyDescent="0.25">
      <c r="B92" s="5" t="s">
        <v>152</v>
      </c>
      <c r="C92" s="11">
        <v>68</v>
      </c>
      <c r="D92" s="11">
        <v>50</v>
      </c>
      <c r="E92" s="6"/>
      <c r="F92" s="7"/>
      <c r="G92" s="7"/>
      <c r="H92" s="7"/>
      <c r="I92" s="6"/>
      <c r="J92" s="9"/>
      <c r="K92" s="9"/>
      <c r="L92" s="9"/>
      <c r="M92" s="9"/>
      <c r="N92" s="9"/>
      <c r="O92" s="9"/>
      <c r="P92" s="107"/>
      <c r="Q92" s="48"/>
      <c r="S92" s="137"/>
      <c r="T92" s="137"/>
      <c r="U92" s="137"/>
      <c r="V92" s="137"/>
      <c r="W92" s="137"/>
      <c r="X92" s="108"/>
      <c r="Y92" s="108"/>
      <c r="Z92" s="108"/>
      <c r="AA92" s="108"/>
    </row>
    <row r="93" spans="2:27" ht="20.100000000000001" customHeight="1" x14ac:dyDescent="0.25">
      <c r="B93" s="14" t="s">
        <v>32</v>
      </c>
      <c r="C93" s="11">
        <v>73</v>
      </c>
      <c r="D93" s="11">
        <v>50</v>
      </c>
      <c r="E93" s="6"/>
      <c r="F93" s="7"/>
      <c r="G93" s="7"/>
      <c r="H93" s="7"/>
      <c r="I93" s="6"/>
      <c r="J93" s="9"/>
      <c r="K93" s="9"/>
      <c r="L93" s="9"/>
      <c r="M93" s="9"/>
      <c r="N93" s="9"/>
      <c r="O93" s="9"/>
      <c r="P93" s="107"/>
      <c r="Q93" s="48"/>
      <c r="S93" s="137"/>
      <c r="T93" s="137"/>
      <c r="U93" s="137"/>
      <c r="V93" s="137"/>
      <c r="W93" s="137"/>
      <c r="X93" s="108"/>
      <c r="Y93" s="108"/>
      <c r="Z93" s="108"/>
      <c r="AA93" s="108"/>
    </row>
    <row r="94" spans="2:27" ht="20.100000000000001" customHeight="1" x14ac:dyDescent="0.25">
      <c r="B94" s="5" t="s">
        <v>33</v>
      </c>
      <c r="C94" s="7">
        <v>79</v>
      </c>
      <c r="D94" s="11">
        <v>50</v>
      </c>
      <c r="E94" s="6"/>
      <c r="F94" s="7"/>
      <c r="G94" s="7"/>
      <c r="H94" s="7"/>
      <c r="I94" s="6"/>
      <c r="J94" s="9"/>
      <c r="K94" s="9"/>
      <c r="L94" s="9"/>
      <c r="M94" s="9"/>
      <c r="N94" s="9"/>
      <c r="O94" s="9"/>
      <c r="P94" s="107"/>
      <c r="Q94" s="48"/>
      <c r="S94" s="137"/>
      <c r="T94" s="137"/>
      <c r="U94" s="137"/>
      <c r="V94" s="137"/>
      <c r="W94" s="137"/>
      <c r="X94" s="108"/>
      <c r="Y94" s="108"/>
      <c r="Z94" s="108"/>
      <c r="AA94" s="108"/>
    </row>
    <row r="95" spans="2:27" ht="20.100000000000001" customHeight="1" x14ac:dyDescent="0.25">
      <c r="B95" s="5" t="s">
        <v>34</v>
      </c>
      <c r="C95" s="11">
        <v>85</v>
      </c>
      <c r="D95" s="11">
        <v>50</v>
      </c>
      <c r="E95" s="6"/>
      <c r="F95" s="7"/>
      <c r="G95" s="7"/>
      <c r="H95" s="7"/>
      <c r="I95" s="6"/>
      <c r="J95" s="9"/>
      <c r="K95" s="9"/>
      <c r="L95" s="9"/>
      <c r="M95" s="9"/>
      <c r="N95" s="9"/>
      <c r="O95" s="9"/>
      <c r="P95" s="107"/>
      <c r="Q95" s="48"/>
      <c r="S95" s="137"/>
      <c r="T95" s="137"/>
      <c r="U95" s="137"/>
      <c r="V95" s="137"/>
      <c r="W95" s="137"/>
      <c r="X95" s="108"/>
      <c r="Y95" s="108"/>
      <c r="Z95" s="108"/>
      <c r="AA95" s="108"/>
    </row>
    <row r="96" spans="2:27" ht="20.100000000000001" customHeight="1" x14ac:dyDescent="0.25">
      <c r="B96" s="5" t="s">
        <v>370</v>
      </c>
      <c r="C96" s="11">
        <v>31</v>
      </c>
      <c r="D96" s="11">
        <v>31</v>
      </c>
      <c r="E96" s="6"/>
      <c r="F96" s="7"/>
      <c r="G96" s="7"/>
      <c r="H96" s="7"/>
      <c r="I96" s="8"/>
      <c r="J96" s="12"/>
      <c r="K96" s="12"/>
      <c r="L96" s="12"/>
      <c r="M96" s="12"/>
      <c r="N96" s="12"/>
      <c r="O96" s="12"/>
      <c r="P96" s="107"/>
      <c r="Q96" s="48"/>
      <c r="S96" s="137"/>
      <c r="T96" s="137"/>
      <c r="U96" s="137"/>
      <c r="V96" s="137"/>
      <c r="W96" s="137"/>
      <c r="X96" s="108"/>
      <c r="Y96" s="108"/>
      <c r="Z96" s="108"/>
      <c r="AA96" s="108"/>
    </row>
    <row r="97" spans="2:27" ht="20.100000000000001" customHeight="1" x14ac:dyDescent="0.25">
      <c r="B97" s="5" t="s">
        <v>215</v>
      </c>
      <c r="C97" s="11">
        <v>9</v>
      </c>
      <c r="D97" s="11">
        <v>9</v>
      </c>
      <c r="E97" s="6"/>
      <c r="F97" s="7"/>
      <c r="G97" s="7"/>
      <c r="H97" s="7"/>
      <c r="I97" s="8"/>
      <c r="J97" s="12"/>
      <c r="K97" s="12"/>
      <c r="L97" s="12"/>
      <c r="M97" s="12"/>
      <c r="N97" s="12"/>
      <c r="O97" s="12"/>
      <c r="P97" s="107"/>
      <c r="Q97" s="48"/>
      <c r="S97" s="137"/>
      <c r="T97" s="137"/>
      <c r="U97" s="137"/>
      <c r="V97" s="137"/>
      <c r="W97" s="137"/>
      <c r="X97" s="108"/>
      <c r="Y97" s="108"/>
      <c r="Z97" s="108"/>
      <c r="AA97" s="108"/>
    </row>
    <row r="98" spans="2:27" ht="20.100000000000001" customHeight="1" x14ac:dyDescent="0.25">
      <c r="B98" s="5" t="s">
        <v>212</v>
      </c>
      <c r="C98" s="25">
        <v>2</v>
      </c>
      <c r="D98" s="11">
        <v>2</v>
      </c>
      <c r="E98" s="6"/>
      <c r="F98" s="7"/>
      <c r="G98" s="7"/>
      <c r="H98" s="7"/>
      <c r="I98" s="6"/>
      <c r="J98" s="9"/>
      <c r="K98" s="9"/>
      <c r="L98" s="9"/>
      <c r="M98" s="9"/>
      <c r="N98" s="9"/>
      <c r="O98" s="9"/>
      <c r="P98" s="107"/>
      <c r="Q98" s="48"/>
      <c r="S98" s="137"/>
      <c r="T98" s="137"/>
      <c r="U98" s="137"/>
      <c r="V98" s="137"/>
      <c r="W98" s="137"/>
      <c r="X98" s="108"/>
      <c r="Y98" s="108"/>
      <c r="Z98" s="108"/>
      <c r="AA98" s="108"/>
    </row>
    <row r="99" spans="2:27" ht="20.100000000000001" customHeight="1" x14ac:dyDescent="0.25">
      <c r="B99" s="5" t="s">
        <v>371</v>
      </c>
      <c r="C99" s="25"/>
      <c r="D99" s="11">
        <v>58</v>
      </c>
      <c r="E99" s="6"/>
      <c r="F99" s="7"/>
      <c r="G99" s="7"/>
      <c r="H99" s="7"/>
      <c r="I99" s="6"/>
      <c r="J99" s="9"/>
      <c r="K99" s="9"/>
      <c r="L99" s="9"/>
      <c r="M99" s="9"/>
      <c r="N99" s="9"/>
      <c r="O99" s="9"/>
      <c r="P99" s="107"/>
      <c r="Q99" s="48"/>
      <c r="S99" s="137"/>
      <c r="T99" s="137"/>
      <c r="U99" s="137"/>
      <c r="V99" s="137"/>
      <c r="W99" s="137"/>
      <c r="X99" s="108"/>
      <c r="Y99" s="108"/>
      <c r="Z99" s="108"/>
      <c r="AA99" s="108"/>
    </row>
    <row r="100" spans="2:27" ht="20.100000000000001" customHeight="1" x14ac:dyDescent="0.25">
      <c r="B100" s="5" t="s">
        <v>212</v>
      </c>
      <c r="C100" s="10">
        <v>2</v>
      </c>
      <c r="D100" s="10">
        <v>2</v>
      </c>
      <c r="E100" s="6"/>
      <c r="F100" s="7"/>
      <c r="G100" s="2"/>
      <c r="H100" s="2"/>
      <c r="I100" s="8"/>
      <c r="J100" s="12"/>
      <c r="K100" s="12"/>
      <c r="L100" s="12"/>
      <c r="M100" s="12"/>
      <c r="N100" s="12"/>
      <c r="O100" s="12"/>
      <c r="P100" s="107"/>
      <c r="Q100" s="48"/>
      <c r="S100" s="137"/>
      <c r="T100" s="137"/>
      <c r="U100" s="137"/>
      <c r="V100" s="137"/>
      <c r="W100" s="137"/>
      <c r="X100" s="108"/>
      <c r="Y100" s="108"/>
      <c r="Z100" s="108"/>
      <c r="AA100" s="108"/>
    </row>
    <row r="101" spans="2:27" ht="60.75" customHeight="1" x14ac:dyDescent="0.25">
      <c r="B101" s="16" t="s">
        <v>218</v>
      </c>
      <c r="C101" s="17"/>
      <c r="D101" s="18"/>
      <c r="E101" s="8">
        <v>150</v>
      </c>
      <c r="F101" s="4">
        <v>0.1</v>
      </c>
      <c r="G101" s="4">
        <v>0.1</v>
      </c>
      <c r="H101" s="4">
        <v>14.2</v>
      </c>
      <c r="I101" s="3">
        <f>F101*4+G101*9+H101*4</f>
        <v>58.099999999999994</v>
      </c>
      <c r="J101" s="4">
        <v>0.01</v>
      </c>
      <c r="K101" s="4">
        <v>0</v>
      </c>
      <c r="L101" s="4">
        <v>1.4</v>
      </c>
      <c r="M101" s="4">
        <v>5.4</v>
      </c>
      <c r="N101" s="4">
        <v>2.8</v>
      </c>
      <c r="O101" s="4">
        <v>0.7</v>
      </c>
      <c r="P101" s="108"/>
      <c r="Q101" s="109"/>
      <c r="R101" s="108"/>
    </row>
    <row r="102" spans="2:27" ht="20.100000000000001" customHeight="1" x14ac:dyDescent="0.25">
      <c r="B102" s="14" t="s">
        <v>407</v>
      </c>
      <c r="C102" s="6">
        <v>20.399999999999999</v>
      </c>
      <c r="D102" s="6">
        <v>18</v>
      </c>
      <c r="E102" s="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08"/>
      <c r="Q102" s="109"/>
      <c r="R102" s="108"/>
    </row>
    <row r="103" spans="2:27" ht="20.100000000000001" customHeight="1" x14ac:dyDescent="0.25">
      <c r="B103" s="14" t="s">
        <v>217</v>
      </c>
      <c r="C103" s="6">
        <v>19.8</v>
      </c>
      <c r="D103" s="6">
        <v>18</v>
      </c>
      <c r="E103" s="8"/>
      <c r="F103" s="2"/>
      <c r="G103" s="2"/>
      <c r="H103" s="2"/>
      <c r="I103" s="8"/>
      <c r="J103" s="12"/>
      <c r="K103" s="12"/>
      <c r="L103" s="12"/>
      <c r="M103" s="12"/>
      <c r="N103" s="12"/>
      <c r="O103" s="12"/>
      <c r="P103" s="108"/>
      <c r="Q103" s="109"/>
      <c r="R103" s="108"/>
    </row>
    <row r="104" spans="2:27" ht="20.100000000000001" customHeight="1" x14ac:dyDescent="0.25">
      <c r="B104" s="14" t="s">
        <v>48</v>
      </c>
      <c r="C104" s="6">
        <v>155</v>
      </c>
      <c r="D104" s="6">
        <v>155</v>
      </c>
      <c r="E104" s="8"/>
      <c r="F104" s="2"/>
      <c r="G104" s="2"/>
      <c r="H104" s="2"/>
      <c r="I104" s="8"/>
      <c r="J104" s="12"/>
      <c r="K104" s="12"/>
      <c r="L104" s="12"/>
      <c r="M104" s="12"/>
      <c r="N104" s="12"/>
      <c r="O104" s="12"/>
      <c r="P104" s="108"/>
      <c r="Q104" s="109"/>
      <c r="R104" s="108"/>
    </row>
    <row r="105" spans="2:27" ht="20.100000000000001" customHeight="1" x14ac:dyDescent="0.25">
      <c r="B105" s="14" t="s">
        <v>47</v>
      </c>
      <c r="C105" s="11">
        <v>6</v>
      </c>
      <c r="D105" s="6">
        <v>6</v>
      </c>
      <c r="E105" s="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08"/>
      <c r="Q105" s="109"/>
      <c r="R105" s="108"/>
    </row>
    <row r="106" spans="2:27" ht="20.100000000000001" customHeight="1" x14ac:dyDescent="0.25">
      <c r="B106" s="177" t="s">
        <v>347</v>
      </c>
      <c r="C106" s="6">
        <v>20</v>
      </c>
      <c r="D106" s="6">
        <v>20</v>
      </c>
      <c r="E106" s="8">
        <v>20</v>
      </c>
      <c r="F106" s="2">
        <v>1.7</v>
      </c>
      <c r="G106" s="2">
        <v>0.6</v>
      </c>
      <c r="H106" s="2">
        <v>8.6</v>
      </c>
      <c r="I106" s="3">
        <f>F106*4+G106*9+H106*4</f>
        <v>46.599999999999994</v>
      </c>
      <c r="J106" s="4">
        <v>0.02</v>
      </c>
      <c r="K106" s="4">
        <v>0</v>
      </c>
      <c r="L106" s="4">
        <v>0</v>
      </c>
      <c r="M106" s="4">
        <v>3.6</v>
      </c>
      <c r="N106" s="4">
        <v>3.8</v>
      </c>
      <c r="O106" s="4">
        <v>0.6</v>
      </c>
      <c r="P106" s="108"/>
      <c r="Q106" s="109"/>
      <c r="R106" s="108"/>
    </row>
    <row r="107" spans="2:27" ht="20.100000000000001" customHeight="1" x14ac:dyDescent="0.25">
      <c r="B107" s="8" t="s">
        <v>50</v>
      </c>
      <c r="C107" s="8"/>
      <c r="D107" s="8"/>
      <c r="E107" s="8"/>
      <c r="F107" s="3">
        <f t="shared" ref="F107:O107" si="4">F79+F26+F23+F7</f>
        <v>45.37</v>
      </c>
      <c r="G107" s="3">
        <f t="shared" si="4"/>
        <v>56.34</v>
      </c>
      <c r="H107" s="3">
        <f t="shared" si="4"/>
        <v>184.60999999999999</v>
      </c>
      <c r="I107" s="3">
        <f t="shared" si="4"/>
        <v>1426.98</v>
      </c>
      <c r="J107" s="3">
        <f t="shared" si="4"/>
        <v>11.579999999999998</v>
      </c>
      <c r="K107" s="3">
        <f t="shared" si="4"/>
        <v>35.18</v>
      </c>
      <c r="L107" s="3">
        <f t="shared" si="4"/>
        <v>175.01999999999998</v>
      </c>
      <c r="M107" s="3">
        <f t="shared" si="4"/>
        <v>494.78000000000003</v>
      </c>
      <c r="N107" s="3">
        <f t="shared" si="4"/>
        <v>229.2</v>
      </c>
      <c r="O107" s="3">
        <f t="shared" si="4"/>
        <v>14.84</v>
      </c>
    </row>
  </sheetData>
  <mergeCells count="18">
    <mergeCell ref="B1:O1"/>
    <mergeCell ref="B2:O2"/>
    <mergeCell ref="B3:O3"/>
    <mergeCell ref="B4:B5"/>
    <mergeCell ref="C4:C5"/>
    <mergeCell ref="D4:D5"/>
    <mergeCell ref="F4:I4"/>
    <mergeCell ref="J4:O4"/>
    <mergeCell ref="J5:L5"/>
    <mergeCell ref="M5:O5"/>
    <mergeCell ref="B51:O51"/>
    <mergeCell ref="P59:V59"/>
    <mergeCell ref="S80:W80"/>
    <mergeCell ref="P43:AD43"/>
    <mergeCell ref="P80:R80"/>
    <mergeCell ref="U64:Z64"/>
    <mergeCell ref="T65:Y65"/>
    <mergeCell ref="W59:AB59"/>
  </mergeCells>
  <hyperlinks>
    <hyperlink ref="B60" r:id="rId1" tooltip="Открыть страницу о продукте" display="https://pbprog.ru/tk/pi-235"/>
  </hyperlinks>
  <pageMargins left="0.7" right="0.7" top="0.75" bottom="0.75" header="0.3" footer="0.3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Накопительная</vt:lpstr>
      <vt:lpstr>Ценность</vt:lpstr>
      <vt:lpstr>Сетка</vt:lpstr>
      <vt:lpstr>'1 день'!Область_печати</vt:lpstr>
      <vt:lpstr>'10 день'!Область_печати</vt:lpstr>
      <vt:lpstr>'2 день'!Область_печати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  <vt:lpstr>'7 день'!Область_печати</vt:lpstr>
      <vt:lpstr>'8 день'!Область_печати</vt:lpstr>
      <vt:lpstr>'9 день'!Область_печати</vt:lpstr>
      <vt:lpstr>Накопительная!Область_печати</vt:lpstr>
      <vt:lpstr>Сетка!Область_печати</vt:lpstr>
      <vt:lpstr>Ценность!Область_печати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2023-01-22T22:13:22Z</dcterms:modified>
</cp:coreProperties>
</file>